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45" windowWidth="20730" windowHeight="10035"/>
  </bookViews>
  <sheets>
    <sheet name="Kalender" sheetId="1" r:id="rId1"/>
    <sheet name="Einstellungen" sheetId="2" r:id="rId2"/>
    <sheet name="Tabelle3" sheetId="3" r:id="rId3"/>
  </sheets>
  <definedNames>
    <definedName name="_xlnm.Print_Area" localSheetId="0">Kalender!$A$1:$CG$84</definedName>
    <definedName name="Kalenderjahr">Einstellungen!$F$47</definedName>
    <definedName name="Ostersonntag">Einstellungen!$D$63</definedName>
  </definedNames>
  <calcPr calcId="145621"/>
</workbook>
</file>

<file path=xl/calcChain.xml><?xml version="1.0" encoding="utf-8"?>
<calcChain xmlns="http://schemas.openxmlformats.org/spreadsheetml/2006/main">
  <c r="L64" i="2" l="1"/>
  <c r="L65"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S97" i="2"/>
  <c r="T97" i="2"/>
  <c r="U97" i="2"/>
  <c r="V97" i="2"/>
  <c r="W97" i="2"/>
  <c r="X97" i="2"/>
  <c r="Y97" i="2"/>
  <c r="Z97" i="2"/>
  <c r="AA97" i="2"/>
  <c r="AB97" i="2"/>
  <c r="AC97" i="2"/>
  <c r="AD97" i="2"/>
  <c r="AE97" i="2"/>
  <c r="S98" i="2"/>
  <c r="T98" i="2"/>
  <c r="U98" i="2"/>
  <c r="V98" i="2"/>
  <c r="W98" i="2"/>
  <c r="X98" i="2"/>
  <c r="Y98" i="2"/>
  <c r="Z98" i="2"/>
  <c r="AA98" i="2"/>
  <c r="AB98" i="2"/>
  <c r="AC98" i="2"/>
  <c r="AD98" i="2"/>
  <c r="AE98" i="2"/>
  <c r="S99" i="2"/>
  <c r="T99" i="2"/>
  <c r="U99" i="2"/>
  <c r="V99" i="2"/>
  <c r="W99" i="2"/>
  <c r="X99" i="2"/>
  <c r="Y99" i="2"/>
  <c r="Z99" i="2"/>
  <c r="AA99" i="2"/>
  <c r="AB99" i="2"/>
  <c r="AC99" i="2"/>
  <c r="AD99" i="2"/>
  <c r="AE99" i="2"/>
  <c r="S100" i="2"/>
  <c r="T100" i="2"/>
  <c r="U100" i="2"/>
  <c r="V100" i="2"/>
  <c r="W100" i="2"/>
  <c r="X100" i="2"/>
  <c r="Y100" i="2"/>
  <c r="Z100" i="2"/>
  <c r="AA100" i="2"/>
  <c r="AB100" i="2"/>
  <c r="AC100" i="2"/>
  <c r="AD100" i="2"/>
  <c r="AE100" i="2"/>
  <c r="S101" i="2"/>
  <c r="T101" i="2"/>
  <c r="U101" i="2"/>
  <c r="V101" i="2"/>
  <c r="W101" i="2"/>
  <c r="X101" i="2"/>
  <c r="Y101" i="2"/>
  <c r="Z101" i="2"/>
  <c r="AA101" i="2"/>
  <c r="AB101" i="2"/>
  <c r="AC101" i="2"/>
  <c r="AD101" i="2"/>
  <c r="AE101" i="2"/>
  <c r="S102" i="2"/>
  <c r="T102" i="2"/>
  <c r="U102" i="2"/>
  <c r="V102" i="2"/>
  <c r="W102" i="2"/>
  <c r="X102" i="2"/>
  <c r="Y102" i="2"/>
  <c r="Z102" i="2"/>
  <c r="AA102" i="2"/>
  <c r="AB102" i="2"/>
  <c r="AC102" i="2"/>
  <c r="AD102" i="2"/>
  <c r="AE102" i="2"/>
  <c r="S103" i="2"/>
  <c r="T103" i="2"/>
  <c r="U103" i="2"/>
  <c r="V103" i="2"/>
  <c r="W103" i="2"/>
  <c r="X103" i="2"/>
  <c r="Y103" i="2"/>
  <c r="Z103" i="2"/>
  <c r="AA103" i="2"/>
  <c r="AB103" i="2"/>
  <c r="AC103" i="2"/>
  <c r="AD103" i="2"/>
  <c r="AE103" i="2"/>
  <c r="S104" i="2"/>
  <c r="T104" i="2"/>
  <c r="U104" i="2"/>
  <c r="V104" i="2"/>
  <c r="W104" i="2"/>
  <c r="X104" i="2"/>
  <c r="Y104" i="2"/>
  <c r="Z104" i="2"/>
  <c r="AA104" i="2"/>
  <c r="AB104" i="2"/>
  <c r="AC104" i="2"/>
  <c r="AD104" i="2"/>
  <c r="AE104" i="2"/>
  <c r="S105" i="2"/>
  <c r="T105" i="2"/>
  <c r="U105" i="2"/>
  <c r="V105" i="2"/>
  <c r="W105" i="2"/>
  <c r="X105" i="2"/>
  <c r="Y105" i="2"/>
  <c r="Z105" i="2"/>
  <c r="AA105" i="2"/>
  <c r="AB105" i="2"/>
  <c r="AC105" i="2"/>
  <c r="AD105" i="2"/>
  <c r="AE105" i="2"/>
  <c r="S106" i="2"/>
  <c r="T106" i="2"/>
  <c r="U106" i="2"/>
  <c r="V106" i="2"/>
  <c r="W106" i="2"/>
  <c r="X106" i="2"/>
  <c r="Y106" i="2"/>
  <c r="Z106" i="2"/>
  <c r="AA106" i="2"/>
  <c r="AB106" i="2"/>
  <c r="AC106" i="2"/>
  <c r="AD106" i="2"/>
  <c r="AE106" i="2"/>
  <c r="S107" i="2"/>
  <c r="T107" i="2"/>
  <c r="U107" i="2"/>
  <c r="V107" i="2"/>
  <c r="W107" i="2"/>
  <c r="X107" i="2"/>
  <c r="Y107" i="2"/>
  <c r="Z107" i="2"/>
  <c r="AA107" i="2"/>
  <c r="AB107" i="2"/>
  <c r="AC107" i="2"/>
  <c r="AD107" i="2"/>
  <c r="AE107" i="2"/>
  <c r="S108" i="2"/>
  <c r="T108" i="2"/>
  <c r="U108" i="2"/>
  <c r="V108" i="2"/>
  <c r="W108" i="2"/>
  <c r="X108" i="2"/>
  <c r="Y108" i="2"/>
  <c r="Z108" i="2"/>
  <c r="AA108" i="2"/>
  <c r="AB108" i="2"/>
  <c r="AC108" i="2"/>
  <c r="AD108" i="2"/>
  <c r="AE108" i="2"/>
  <c r="S109" i="2"/>
  <c r="T109" i="2"/>
  <c r="U109" i="2"/>
  <c r="V109" i="2"/>
  <c r="W109" i="2"/>
  <c r="X109" i="2"/>
  <c r="Y109" i="2"/>
  <c r="Z109" i="2"/>
  <c r="AA109" i="2"/>
  <c r="AB109" i="2"/>
  <c r="AC109" i="2"/>
  <c r="AD109" i="2"/>
  <c r="AE109" i="2"/>
  <c r="S110" i="2"/>
  <c r="T110" i="2"/>
  <c r="U110" i="2"/>
  <c r="V110" i="2"/>
  <c r="W110" i="2"/>
  <c r="X110" i="2"/>
  <c r="Y110" i="2"/>
  <c r="Z110" i="2"/>
  <c r="AA110" i="2"/>
  <c r="AB110" i="2"/>
  <c r="AC110" i="2"/>
  <c r="AD110" i="2"/>
  <c r="AE110" i="2"/>
  <c r="S111" i="2"/>
  <c r="T111" i="2"/>
  <c r="U111" i="2"/>
  <c r="V111" i="2"/>
  <c r="W111" i="2"/>
  <c r="X111" i="2"/>
  <c r="Y111" i="2"/>
  <c r="Z111" i="2"/>
  <c r="AA111" i="2"/>
  <c r="AB111" i="2"/>
  <c r="AC111" i="2"/>
  <c r="AD111" i="2"/>
  <c r="AE111" i="2"/>
  <c r="T96" i="2"/>
  <c r="U96" i="2"/>
  <c r="V96" i="2"/>
  <c r="W96" i="2"/>
  <c r="X96" i="2"/>
  <c r="Y96" i="2"/>
  <c r="Z96" i="2"/>
  <c r="AA96" i="2"/>
  <c r="AB96" i="2"/>
  <c r="AC96" i="2"/>
  <c r="AD96" i="2"/>
  <c r="AE96" i="2"/>
  <c r="S96" i="2"/>
  <c r="R98" i="2"/>
  <c r="R99" i="2"/>
  <c r="R100" i="2"/>
  <c r="R101" i="2"/>
  <c r="R102" i="2"/>
  <c r="R103" i="2"/>
  <c r="R104" i="2"/>
  <c r="R105" i="2"/>
  <c r="R106" i="2"/>
  <c r="R107" i="2"/>
  <c r="R108" i="2"/>
  <c r="R109" i="2"/>
  <c r="R110" i="2"/>
  <c r="R111" i="2"/>
  <c r="R97" i="2"/>
  <c r="R96" i="2"/>
  <c r="I107" i="2" l="1"/>
  <c r="I91" i="2"/>
  <c r="Q95" i="2"/>
  <c r="BQ7" i="1"/>
  <c r="BQ6" i="1"/>
  <c r="BQ5" i="1"/>
  <c r="BQ4" i="1"/>
  <c r="BQ2" i="1"/>
  <c r="BQ3" i="1"/>
  <c r="BR2" i="1"/>
  <c r="F108" i="2" l="1"/>
  <c r="F107" i="2"/>
  <c r="E108" i="2"/>
  <c r="E107" i="2"/>
  <c r="CW77" i="2"/>
  <c r="CW78" i="2"/>
  <c r="CW79" i="2"/>
  <c r="CW80" i="2"/>
  <c r="CW81" i="2"/>
  <c r="CW82" i="2"/>
  <c r="CW76" i="2"/>
  <c r="CQ76" i="2"/>
  <c r="CQ77" i="2"/>
  <c r="CQ78" i="2"/>
  <c r="CQ79" i="2"/>
  <c r="CQ80" i="2"/>
  <c r="CQ81" i="2"/>
  <c r="CQ82" i="2"/>
  <c r="CQ75" i="2"/>
  <c r="BG75" i="2"/>
  <c r="E134" i="2"/>
  <c r="D134"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BR7" i="1" l="1"/>
  <c r="BR6" i="1"/>
  <c r="BR5" i="1"/>
  <c r="BR4" i="1"/>
  <c r="BR3" i="1"/>
  <c r="D132" i="2" l="1"/>
  <c r="E132" i="2"/>
  <c r="D153" i="2"/>
  <c r="E153" i="2"/>
  <c r="D154" i="2"/>
  <c r="E154" i="2"/>
  <c r="D155" i="2"/>
  <c r="E155" i="2"/>
  <c r="D156" i="2"/>
  <c r="E156" i="2"/>
  <c r="D157" i="2"/>
  <c r="E157" i="2"/>
  <c r="D158" i="2"/>
  <c r="E158" i="2"/>
  <c r="D159" i="2"/>
  <c r="E159" i="2"/>
  <c r="D160" i="2"/>
  <c r="E160" i="2"/>
  <c r="D161" i="2"/>
  <c r="E161" i="2"/>
  <c r="D162" i="2"/>
  <c r="E162" i="2"/>
  <c r="D166" i="2"/>
  <c r="E166" i="2"/>
  <c r="D167" i="2"/>
  <c r="E167" i="2"/>
  <c r="D168" i="2"/>
  <c r="E168" i="2"/>
  <c r="D169" i="2"/>
  <c r="E169" i="2"/>
  <c r="D170" i="2"/>
  <c r="E170" i="2"/>
  <c r="D171" i="2"/>
  <c r="E171" i="2"/>
  <c r="D172" i="2"/>
  <c r="E172" i="2"/>
  <c r="D173" i="2"/>
  <c r="E173" i="2"/>
  <c r="D174" i="2"/>
  <c r="E174" i="2"/>
  <c r="D175" i="2"/>
  <c r="E175" i="2"/>
  <c r="D179" i="2"/>
  <c r="E179" i="2"/>
  <c r="D180" i="2"/>
  <c r="E180" i="2"/>
  <c r="D181" i="2"/>
  <c r="E181" i="2"/>
  <c r="D182" i="2"/>
  <c r="E182" i="2"/>
  <c r="D183" i="2"/>
  <c r="E183" i="2"/>
  <c r="D184" i="2"/>
  <c r="E184" i="2"/>
  <c r="D185" i="2"/>
  <c r="E185" i="2"/>
  <c r="D186" i="2"/>
  <c r="E186" i="2"/>
  <c r="D187" i="2"/>
  <c r="E187" i="2"/>
  <c r="D188" i="2"/>
  <c r="E188" i="2"/>
  <c r="D192" i="2"/>
  <c r="E192" i="2"/>
  <c r="D193" i="2"/>
  <c r="E193" i="2"/>
  <c r="D194" i="2"/>
  <c r="E194" i="2"/>
  <c r="D195" i="2"/>
  <c r="E195" i="2"/>
  <c r="D196" i="2"/>
  <c r="E196" i="2"/>
  <c r="D197" i="2"/>
  <c r="E197" i="2"/>
  <c r="D198" i="2"/>
  <c r="E198" i="2"/>
  <c r="D199" i="2"/>
  <c r="E199" i="2"/>
  <c r="D200" i="2"/>
  <c r="E200" i="2"/>
  <c r="D201" i="2"/>
  <c r="E201" i="2"/>
  <c r="E140" i="2"/>
  <c r="E141" i="2"/>
  <c r="E142" i="2"/>
  <c r="E143" i="2"/>
  <c r="E144" i="2"/>
  <c r="E145" i="2"/>
  <c r="E146" i="2"/>
  <c r="E147" i="2"/>
  <c r="E148" i="2"/>
  <c r="E149" i="2"/>
  <c r="D140" i="2"/>
  <c r="D141" i="2"/>
  <c r="D142" i="2"/>
  <c r="D143" i="2"/>
  <c r="D144" i="2"/>
  <c r="D145" i="2"/>
  <c r="D146" i="2"/>
  <c r="D147" i="2"/>
  <c r="D148" i="2"/>
  <c r="D149" i="2"/>
  <c r="E128" i="2"/>
  <c r="E129" i="2"/>
  <c r="E130" i="2"/>
  <c r="E131" i="2"/>
  <c r="E133" i="2"/>
  <c r="E135" i="2"/>
  <c r="E136" i="2"/>
  <c r="D128" i="2"/>
  <c r="D129" i="2"/>
  <c r="D130" i="2"/>
  <c r="D131" i="2"/>
  <c r="D133" i="2"/>
  <c r="D135" i="2"/>
  <c r="D136" i="2"/>
  <c r="E127" i="2"/>
  <c r="D127" i="2"/>
  <c r="O112" i="2" l="1"/>
  <c r="D98" i="2"/>
  <c r="M2" i="1" s="1"/>
  <c r="L115" i="2"/>
  <c r="K115" i="2"/>
  <c r="L114" i="2"/>
  <c r="K114" i="2"/>
  <c r="L113" i="2"/>
  <c r="K113" i="2"/>
  <c r="L112" i="2"/>
  <c r="K112" i="2"/>
  <c r="L111" i="2"/>
  <c r="K111" i="2"/>
  <c r="L110" i="2"/>
  <c r="K110" i="2"/>
  <c r="L109" i="2"/>
  <c r="K109" i="2"/>
  <c r="K93" i="2" l="1"/>
  <c r="L93" i="2"/>
  <c r="K94" i="2"/>
  <c r="E101" i="2" s="1"/>
  <c r="L94" i="2"/>
  <c r="F101" i="2" s="1"/>
  <c r="L99" i="2"/>
  <c r="F106" i="2" s="1"/>
  <c r="K99" i="2"/>
  <c r="E106" i="2" s="1"/>
  <c r="L98" i="2"/>
  <c r="F105" i="2" s="1"/>
  <c r="K98" i="2"/>
  <c r="E105" i="2" s="1"/>
  <c r="L97" i="2"/>
  <c r="F104" i="2" s="1"/>
  <c r="K97" i="2"/>
  <c r="E104" i="2" s="1"/>
  <c r="L96" i="2"/>
  <c r="F103" i="2" s="1"/>
  <c r="K96" i="2"/>
  <c r="E103" i="2" s="1"/>
  <c r="L95" i="2"/>
  <c r="F102" i="2" s="1"/>
  <c r="K95" i="2"/>
  <c r="E102" i="2" s="1"/>
  <c r="F100" i="2" l="1"/>
  <c r="X3" i="1" s="1"/>
  <c r="E100" i="2"/>
  <c r="S3" i="1" s="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F79" i="2" s="1"/>
  <c r="I66" i="2"/>
  <c r="F80" i="2" s="1"/>
  <c r="I67" i="2"/>
  <c r="F81" i="2" s="1"/>
  <c r="I68" i="2"/>
  <c r="F82" i="2" s="1"/>
  <c r="J58" i="2"/>
  <c r="C57" i="2" s="1"/>
  <c r="H53" i="2"/>
  <c r="CW75" i="2"/>
  <c r="CK76" i="2"/>
  <c r="CK75" i="2"/>
  <c r="CE76" i="2"/>
  <c r="CE75" i="2"/>
  <c r="BY77" i="2"/>
  <c r="BY76" i="2"/>
  <c r="BS76" i="2"/>
  <c r="BM76" i="2"/>
  <c r="Q60" i="2" s="1"/>
  <c r="BM75" i="2"/>
  <c r="Q59" i="2" s="1"/>
  <c r="AY75" i="2"/>
  <c r="AA75" i="2"/>
  <c r="O78" i="2"/>
  <c r="O77" i="2"/>
  <c r="O75" i="2"/>
  <c r="I77" i="2"/>
  <c r="I63" i="2" s="1"/>
  <c r="I76" i="2"/>
  <c r="I62" i="2" s="1"/>
  <c r="I75" i="2"/>
  <c r="D74" i="2"/>
  <c r="D68" i="2"/>
  <c r="D69" i="2" s="1"/>
  <c r="D70" i="2" s="1"/>
  <c r="D71" i="2" s="1"/>
  <c r="D72" i="2"/>
  <c r="D73" i="2"/>
  <c r="D67" i="2"/>
  <c r="D63" i="2"/>
  <c r="D60" i="2"/>
  <c r="D59" i="2"/>
  <c r="D66" i="2"/>
  <c r="BY75" i="2" l="1"/>
  <c r="O76" i="2"/>
  <c r="AS75" i="2"/>
  <c r="D82" i="2"/>
  <c r="F78" i="2"/>
  <c r="D78" i="2"/>
  <c r="D80" i="2"/>
  <c r="D79" i="2"/>
  <c r="D81" i="2"/>
  <c r="F76" i="2"/>
  <c r="D76" i="2"/>
  <c r="F77" i="2"/>
  <c r="D77" i="2"/>
  <c r="I61" i="2"/>
  <c r="F75" i="2" s="1"/>
  <c r="E82" i="2"/>
  <c r="E81" i="2"/>
  <c r="E80" i="2"/>
  <c r="E79" i="2"/>
  <c r="E78" i="2"/>
  <c r="E77" i="2"/>
  <c r="E76" i="2"/>
  <c r="D62" i="2"/>
  <c r="D64" i="2"/>
  <c r="D65" i="2"/>
  <c r="D75" i="2" l="1"/>
  <c r="E75" i="2"/>
  <c r="A2" i="1"/>
  <c r="AP7" i="1" l="1"/>
  <c r="AP6" i="1"/>
  <c r="AK7" i="1"/>
  <c r="AK6" i="1"/>
  <c r="AP4" i="1" l="1"/>
  <c r="AP3" i="1"/>
  <c r="AK4" i="1"/>
  <c r="AK3" i="1"/>
  <c r="AC4" i="1"/>
  <c r="AC6" i="1"/>
  <c r="AC7" i="1"/>
  <c r="AC3" i="1"/>
  <c r="X5" i="1"/>
  <c r="X6" i="1"/>
  <c r="X7" i="1"/>
  <c r="S6" i="1"/>
  <c r="S7" i="1"/>
  <c r="S5" i="1"/>
  <c r="S4" i="1"/>
  <c r="M6" i="1"/>
  <c r="M7" i="1"/>
  <c r="M5" i="1"/>
  <c r="M4" i="1"/>
  <c r="X4" i="1"/>
  <c r="P22" i="1" l="1"/>
  <c r="P10" i="1" s="1"/>
  <c r="P24" i="1" l="1"/>
  <c r="P26" i="1" s="1"/>
  <c r="V26" i="1" s="1"/>
  <c r="Q11" i="1"/>
  <c r="Q23" i="1"/>
  <c r="P20" i="1"/>
  <c r="P18" i="1"/>
  <c r="P16" i="1"/>
  <c r="V16" i="1" s="1"/>
  <c r="P14" i="1"/>
  <c r="P12" i="1"/>
  <c r="Q25" i="1" l="1"/>
  <c r="Q27" i="1"/>
  <c r="P28" i="1"/>
  <c r="Q28" i="1" s="1"/>
  <c r="Q22" i="1"/>
  <c r="Q10" i="1"/>
  <c r="Q26" i="1"/>
  <c r="Q24" i="1"/>
  <c r="Q13" i="1"/>
  <c r="Q12" i="1"/>
  <c r="Q15" i="1"/>
  <c r="Q14" i="1"/>
  <c r="Q17" i="1"/>
  <c r="Q16" i="1"/>
  <c r="Q19" i="1"/>
  <c r="Q18" i="1"/>
  <c r="Q21" i="1"/>
  <c r="Q20" i="1"/>
  <c r="P30" i="1" l="1"/>
  <c r="Q29" i="1"/>
  <c r="B22" i="1"/>
  <c r="C22" i="1" l="1"/>
  <c r="C23" i="1"/>
  <c r="B10" i="1"/>
  <c r="B12" i="1"/>
  <c r="B14" i="1"/>
  <c r="B18" i="1"/>
  <c r="B20" i="1"/>
  <c r="B16" i="1"/>
  <c r="P32" i="1"/>
  <c r="Q30" i="1"/>
  <c r="Q31" i="1"/>
  <c r="I22" i="1"/>
  <c r="CA22" i="1"/>
  <c r="BT22" i="1"/>
  <c r="BM22" i="1"/>
  <c r="BF22" i="1"/>
  <c r="AY22" i="1"/>
  <c r="AR22" i="1"/>
  <c r="AK22" i="1"/>
  <c r="W22" i="1"/>
  <c r="AD22" i="1"/>
  <c r="C16" i="1" l="1"/>
  <c r="C17" i="1"/>
  <c r="C20" i="1"/>
  <c r="C21" i="1"/>
  <c r="C18" i="1"/>
  <c r="C19" i="1"/>
  <c r="C14" i="1"/>
  <c r="C15" i="1"/>
  <c r="C12" i="1"/>
  <c r="C13" i="1"/>
  <c r="C10" i="1"/>
  <c r="C11" i="1"/>
  <c r="BU22" i="1"/>
  <c r="BU23" i="1"/>
  <c r="P34" i="1"/>
  <c r="Q33" i="1"/>
  <c r="Q32" i="1"/>
  <c r="AY18" i="1"/>
  <c r="AY10" i="1"/>
  <c r="AY12" i="1"/>
  <c r="AY14" i="1"/>
  <c r="AY16" i="1"/>
  <c r="BF10" i="1"/>
  <c r="BF12" i="1"/>
  <c r="BF14" i="1"/>
  <c r="BF16" i="1"/>
  <c r="H16" i="1"/>
  <c r="AE23" i="1"/>
  <c r="AE22" i="1"/>
  <c r="X23" i="1"/>
  <c r="X22" i="1"/>
  <c r="AL23" i="1"/>
  <c r="AL22" i="1"/>
  <c r="AS23" i="1"/>
  <c r="AS22" i="1"/>
  <c r="AZ23" i="1"/>
  <c r="AZ22" i="1"/>
  <c r="BG23" i="1"/>
  <c r="BG22" i="1"/>
  <c r="BN23" i="1"/>
  <c r="BN22" i="1"/>
  <c r="CB23" i="1"/>
  <c r="CB22" i="1"/>
  <c r="J22" i="1"/>
  <c r="J23" i="1"/>
  <c r="AD20" i="1"/>
  <c r="AD18" i="1"/>
  <c r="AD16" i="1"/>
  <c r="AJ16" i="1" s="1"/>
  <c r="AD14" i="1"/>
  <c r="AD12" i="1"/>
  <c r="AD10" i="1"/>
  <c r="W20" i="1"/>
  <c r="W18" i="1"/>
  <c r="W16" i="1"/>
  <c r="AC16" i="1" s="1"/>
  <c r="W14" i="1"/>
  <c r="W12" i="1"/>
  <c r="W10" i="1"/>
  <c r="AK20" i="1"/>
  <c r="AK18" i="1"/>
  <c r="AK16" i="1"/>
  <c r="AQ16" i="1" s="1"/>
  <c r="AK14" i="1"/>
  <c r="AK12" i="1"/>
  <c r="AK10" i="1"/>
  <c r="AR20" i="1"/>
  <c r="AR18" i="1"/>
  <c r="AR16" i="1"/>
  <c r="AX16" i="1" s="1"/>
  <c r="AR14" i="1"/>
  <c r="AR12" i="1"/>
  <c r="AR10" i="1"/>
  <c r="AY20" i="1"/>
  <c r="BF20" i="1"/>
  <c r="BF18" i="1"/>
  <c r="BM20" i="1"/>
  <c r="BM18" i="1"/>
  <c r="BM16" i="1"/>
  <c r="BS16" i="1" s="1"/>
  <c r="BM14" i="1"/>
  <c r="BM12" i="1"/>
  <c r="BM10" i="1"/>
  <c r="BT20" i="1"/>
  <c r="BT18" i="1"/>
  <c r="BU19" i="1" s="1"/>
  <c r="BT16" i="1"/>
  <c r="BZ16" i="1" s="1"/>
  <c r="BT14" i="1"/>
  <c r="BT12" i="1"/>
  <c r="BT10" i="1"/>
  <c r="CA20" i="1"/>
  <c r="CA18" i="1"/>
  <c r="CA16" i="1"/>
  <c r="CG16" i="1" s="1"/>
  <c r="CA14" i="1"/>
  <c r="CA12" i="1"/>
  <c r="CA10" i="1"/>
  <c r="I24" i="1"/>
  <c r="I20" i="1"/>
  <c r="I18" i="1"/>
  <c r="I16" i="1"/>
  <c r="O16" i="1" s="1"/>
  <c r="I14" i="1"/>
  <c r="I12" i="1"/>
  <c r="I10" i="1"/>
  <c r="BU20" i="1" l="1"/>
  <c r="BU21" i="1"/>
  <c r="P36" i="1"/>
  <c r="Q35" i="1"/>
  <c r="Q34" i="1"/>
  <c r="BG16" i="1"/>
  <c r="BL16" i="1"/>
  <c r="BG17" i="1"/>
  <c r="BG14" i="1"/>
  <c r="BG15" i="1"/>
  <c r="BG12" i="1"/>
  <c r="BG13" i="1"/>
  <c r="BG10" i="1"/>
  <c r="BG11" i="1"/>
  <c r="AZ16" i="1"/>
  <c r="BE16" i="1"/>
  <c r="AZ17" i="1"/>
  <c r="AZ14" i="1"/>
  <c r="AZ15" i="1"/>
  <c r="AZ12" i="1"/>
  <c r="AZ13" i="1"/>
  <c r="AZ10" i="1"/>
  <c r="AZ11" i="1"/>
  <c r="J10" i="1"/>
  <c r="J11" i="1"/>
  <c r="J12" i="1"/>
  <c r="J13" i="1"/>
  <c r="J14" i="1"/>
  <c r="J15" i="1"/>
  <c r="J16" i="1"/>
  <c r="J17" i="1"/>
  <c r="J18" i="1"/>
  <c r="J19" i="1"/>
  <c r="J20" i="1"/>
  <c r="J21" i="1"/>
  <c r="J24" i="1"/>
  <c r="J25" i="1"/>
  <c r="CB11" i="1"/>
  <c r="CB10" i="1"/>
  <c r="CB13" i="1"/>
  <c r="CB12" i="1"/>
  <c r="CB15" i="1"/>
  <c r="CB14" i="1"/>
  <c r="CB17" i="1"/>
  <c r="CB16" i="1"/>
  <c r="CB19" i="1"/>
  <c r="CB18" i="1"/>
  <c r="CB21" i="1"/>
  <c r="CB20" i="1"/>
  <c r="BU11" i="1"/>
  <c r="BU10" i="1"/>
  <c r="BU13" i="1"/>
  <c r="BU12" i="1"/>
  <c r="BU15" i="1"/>
  <c r="BU14" i="1"/>
  <c r="BU17" i="1"/>
  <c r="BU16" i="1"/>
  <c r="BU18" i="1"/>
  <c r="BN11" i="1"/>
  <c r="BN10" i="1"/>
  <c r="BN13" i="1"/>
  <c r="BN12" i="1"/>
  <c r="BN15" i="1"/>
  <c r="BN14" i="1"/>
  <c r="BN17" i="1"/>
  <c r="BN16" i="1"/>
  <c r="BN19" i="1"/>
  <c r="BN18" i="1"/>
  <c r="BN21" i="1"/>
  <c r="BN20" i="1"/>
  <c r="BG19" i="1"/>
  <c r="BG18" i="1"/>
  <c r="BG21" i="1"/>
  <c r="BG20" i="1"/>
  <c r="AZ19" i="1"/>
  <c r="AZ18" i="1"/>
  <c r="AZ21" i="1"/>
  <c r="AZ20" i="1"/>
  <c r="AS10" i="1"/>
  <c r="AS11" i="1"/>
  <c r="AS13" i="1"/>
  <c r="AS12" i="1"/>
  <c r="AS15" i="1"/>
  <c r="AS14" i="1"/>
  <c r="AS17" i="1"/>
  <c r="AS16" i="1"/>
  <c r="AS19" i="1"/>
  <c r="AS18" i="1"/>
  <c r="AS21" i="1"/>
  <c r="AS20" i="1"/>
  <c r="AL11" i="1"/>
  <c r="AL10" i="1"/>
  <c r="AL13" i="1"/>
  <c r="AL12" i="1"/>
  <c r="AL15" i="1"/>
  <c r="AL14" i="1"/>
  <c r="AL17" i="1"/>
  <c r="AL16" i="1"/>
  <c r="AL19" i="1"/>
  <c r="AL18" i="1"/>
  <c r="AL21" i="1"/>
  <c r="AL20" i="1"/>
  <c r="X11" i="1"/>
  <c r="X10" i="1"/>
  <c r="X13" i="1"/>
  <c r="X12" i="1"/>
  <c r="X15" i="1"/>
  <c r="X14" i="1"/>
  <c r="X17" i="1"/>
  <c r="X16" i="1"/>
  <c r="X19" i="1"/>
  <c r="X18" i="1"/>
  <c r="X21" i="1"/>
  <c r="X20" i="1"/>
  <c r="AE11" i="1"/>
  <c r="AE10" i="1"/>
  <c r="AE13" i="1"/>
  <c r="AE12" i="1"/>
  <c r="AE15" i="1"/>
  <c r="AE14" i="1"/>
  <c r="AE17" i="1"/>
  <c r="AE16" i="1"/>
  <c r="AE19" i="1"/>
  <c r="AE18" i="1"/>
  <c r="AE21" i="1"/>
  <c r="AE20" i="1"/>
  <c r="AD24" i="1"/>
  <c r="P38" i="1" l="1"/>
  <c r="Q37" i="1"/>
  <c r="Q36" i="1"/>
  <c r="AD26" i="1"/>
  <c r="AJ26" i="1" s="1"/>
  <c r="AE25" i="1"/>
  <c r="AE24" i="1"/>
  <c r="W24" i="1"/>
  <c r="AK24" i="1"/>
  <c r="AR24" i="1"/>
  <c r="AY24" i="1"/>
  <c r="BF24" i="1"/>
  <c r="BM24" i="1"/>
  <c r="BT24" i="1"/>
  <c r="CA24" i="1"/>
  <c r="I26" i="1"/>
  <c r="O26" i="1" s="1"/>
  <c r="AD28" i="1" l="1"/>
  <c r="AD30" i="1" s="1"/>
  <c r="P40" i="1"/>
  <c r="Q38" i="1"/>
  <c r="Q39" i="1"/>
  <c r="J26" i="1"/>
  <c r="J27" i="1"/>
  <c r="CA26" i="1"/>
  <c r="CG26" i="1" s="1"/>
  <c r="CB25" i="1"/>
  <c r="CB24" i="1"/>
  <c r="BT26" i="1"/>
  <c r="BM26" i="1"/>
  <c r="BS26" i="1" s="1"/>
  <c r="BN25" i="1"/>
  <c r="BN24" i="1"/>
  <c r="BF26" i="1"/>
  <c r="BL26" i="1" s="1"/>
  <c r="BG25" i="1"/>
  <c r="BG24" i="1"/>
  <c r="AY26" i="1"/>
  <c r="BE26" i="1" s="1"/>
  <c r="AZ25" i="1"/>
  <c r="AZ24" i="1"/>
  <c r="AR26" i="1"/>
  <c r="AX26" i="1" s="1"/>
  <c r="AS25" i="1"/>
  <c r="AS24" i="1"/>
  <c r="AK26" i="1"/>
  <c r="AQ26" i="1" s="1"/>
  <c r="AL25" i="1"/>
  <c r="AL24" i="1"/>
  <c r="AE28" i="1"/>
  <c r="W26" i="1"/>
  <c r="AC26" i="1" s="1"/>
  <c r="X25" i="1"/>
  <c r="X24" i="1"/>
  <c r="AE27" i="1"/>
  <c r="AE26" i="1"/>
  <c r="I28" i="1"/>
  <c r="B24" i="1"/>
  <c r="AE29" i="1" l="1"/>
  <c r="C24" i="1"/>
  <c r="C25" i="1"/>
  <c r="BZ26" i="1"/>
  <c r="BU26" i="1"/>
  <c r="AR28" i="1"/>
  <c r="AS29" i="1" s="1"/>
  <c r="BT28" i="1"/>
  <c r="V40" i="1"/>
  <c r="Q41" i="1"/>
  <c r="P42" i="1"/>
  <c r="Q40" i="1"/>
  <c r="AK28" i="1"/>
  <c r="AK30" i="1" s="1"/>
  <c r="BF28" i="1"/>
  <c r="BF30" i="1" s="1"/>
  <c r="W28" i="1"/>
  <c r="X28" i="1" s="1"/>
  <c r="BM28" i="1"/>
  <c r="BM30" i="1" s="1"/>
  <c r="AY28" i="1"/>
  <c r="AZ28" i="1" s="1"/>
  <c r="CA28" i="1"/>
  <c r="CB29" i="1" s="1"/>
  <c r="AR30" i="1"/>
  <c r="I30" i="1"/>
  <c r="J28" i="1"/>
  <c r="J29" i="1"/>
  <c r="X27" i="1"/>
  <c r="X26" i="1"/>
  <c r="AD32" i="1"/>
  <c r="AE31" i="1"/>
  <c r="AE30" i="1"/>
  <c r="AL27" i="1"/>
  <c r="AL26" i="1"/>
  <c r="AS27" i="1"/>
  <c r="AS26" i="1"/>
  <c r="AZ27" i="1"/>
  <c r="AZ26" i="1"/>
  <c r="BG27" i="1"/>
  <c r="BG26" i="1"/>
  <c r="BN27" i="1"/>
  <c r="BN26" i="1"/>
  <c r="CB27" i="1"/>
  <c r="CB26" i="1"/>
  <c r="B26" i="1"/>
  <c r="BT30" i="1" l="1"/>
  <c r="BU30" i="1" s="1"/>
  <c r="BU28" i="1"/>
  <c r="C26" i="1"/>
  <c r="C27" i="1"/>
  <c r="H26" i="1"/>
  <c r="AS28" i="1"/>
  <c r="W30" i="1"/>
  <c r="X31" i="1" s="1"/>
  <c r="BN28" i="1"/>
  <c r="CB28" i="1"/>
  <c r="AZ29" i="1"/>
  <c r="AL28" i="1"/>
  <c r="AL29" i="1"/>
  <c r="P44" i="1"/>
  <c r="Q42" i="1"/>
  <c r="Q43" i="1"/>
  <c r="BG28" i="1"/>
  <c r="BG29" i="1"/>
  <c r="X29" i="1"/>
  <c r="BN29" i="1"/>
  <c r="AY30" i="1"/>
  <c r="AZ31" i="1" s="1"/>
  <c r="CA30" i="1"/>
  <c r="CA32" i="1" s="1"/>
  <c r="AD34" i="1"/>
  <c r="AE33" i="1"/>
  <c r="AE32" i="1"/>
  <c r="I32" i="1"/>
  <c r="J30" i="1"/>
  <c r="J31" i="1"/>
  <c r="BM32" i="1"/>
  <c r="BN31" i="1"/>
  <c r="BN30" i="1"/>
  <c r="BF32" i="1"/>
  <c r="BG31" i="1"/>
  <c r="BG30" i="1"/>
  <c r="AR32" i="1"/>
  <c r="AS31" i="1"/>
  <c r="AS30" i="1"/>
  <c r="AK32" i="1"/>
  <c r="AL31" i="1"/>
  <c r="AL30" i="1"/>
  <c r="W32" i="1"/>
  <c r="B28" i="1"/>
  <c r="BT32" i="1" l="1"/>
  <c r="BU32" i="1" s="1"/>
  <c r="C28" i="1"/>
  <c r="C29" i="1"/>
  <c r="X30" i="1"/>
  <c r="AY32" i="1"/>
  <c r="AZ33" i="1" s="1"/>
  <c r="AZ30" i="1"/>
  <c r="P46" i="1"/>
  <c r="Q45" i="1"/>
  <c r="Q44" i="1"/>
  <c r="CB30" i="1"/>
  <c r="CB31" i="1"/>
  <c r="W34" i="1"/>
  <c r="X33" i="1"/>
  <c r="X32" i="1"/>
  <c r="AK34" i="1"/>
  <c r="AL33" i="1"/>
  <c r="AL32" i="1"/>
  <c r="AR34" i="1"/>
  <c r="AS33" i="1"/>
  <c r="AS32" i="1"/>
  <c r="AY34" i="1"/>
  <c r="BF34" i="1"/>
  <c r="BG33" i="1"/>
  <c r="BG32" i="1"/>
  <c r="BM34" i="1"/>
  <c r="BN33" i="1"/>
  <c r="BN32" i="1"/>
  <c r="BT34" i="1"/>
  <c r="CA34" i="1"/>
  <c r="CB33" i="1"/>
  <c r="CB32" i="1"/>
  <c r="I34" i="1"/>
  <c r="J32" i="1"/>
  <c r="J33" i="1"/>
  <c r="AD36" i="1"/>
  <c r="AE35" i="1"/>
  <c r="AE34" i="1"/>
  <c r="B30" i="1"/>
  <c r="BU33" i="1" l="1"/>
  <c r="AZ32" i="1"/>
  <c r="C30" i="1"/>
  <c r="C31" i="1"/>
  <c r="B32" i="1"/>
  <c r="P48" i="1"/>
  <c r="Q46" i="1"/>
  <c r="Q47" i="1"/>
  <c r="AD38" i="1"/>
  <c r="AE37" i="1"/>
  <c r="AE36" i="1"/>
  <c r="I36" i="1"/>
  <c r="J34" i="1"/>
  <c r="J35" i="1"/>
  <c r="CA36" i="1"/>
  <c r="CB35" i="1"/>
  <c r="CB34" i="1"/>
  <c r="BT36" i="1"/>
  <c r="BU35" i="1"/>
  <c r="BU34" i="1"/>
  <c r="BM36" i="1"/>
  <c r="BN35" i="1"/>
  <c r="BN34" i="1"/>
  <c r="BF36" i="1"/>
  <c r="BG35" i="1"/>
  <c r="BG34" i="1"/>
  <c r="AY36" i="1"/>
  <c r="AZ35" i="1"/>
  <c r="AZ34" i="1"/>
  <c r="AR36" i="1"/>
  <c r="AS35" i="1"/>
  <c r="AS34" i="1"/>
  <c r="AK36" i="1"/>
  <c r="AL35" i="1"/>
  <c r="AL34" i="1"/>
  <c r="W36" i="1"/>
  <c r="X35" i="1"/>
  <c r="X34" i="1"/>
  <c r="C32" i="1" l="1"/>
  <c r="C33" i="1"/>
  <c r="P50" i="1"/>
  <c r="Q49" i="1"/>
  <c r="Q48" i="1"/>
  <c r="W38" i="1"/>
  <c r="X37" i="1"/>
  <c r="X36" i="1"/>
  <c r="AK38" i="1"/>
  <c r="AL37" i="1"/>
  <c r="AL36" i="1"/>
  <c r="AR38" i="1"/>
  <c r="AS37" i="1"/>
  <c r="AS36" i="1"/>
  <c r="AY38" i="1"/>
  <c r="AZ37" i="1"/>
  <c r="AZ36" i="1"/>
  <c r="BF38" i="1"/>
  <c r="BG37" i="1"/>
  <c r="BG36" i="1"/>
  <c r="BM38" i="1"/>
  <c r="BN37" i="1"/>
  <c r="BN36" i="1"/>
  <c r="BT38" i="1"/>
  <c r="BU37" i="1"/>
  <c r="BU36" i="1"/>
  <c r="CA38" i="1"/>
  <c r="CB37" i="1"/>
  <c r="CB36" i="1"/>
  <c r="I38" i="1"/>
  <c r="J36" i="1"/>
  <c r="J37" i="1"/>
  <c r="AD40" i="1"/>
  <c r="AJ40" i="1" s="1"/>
  <c r="AE39" i="1"/>
  <c r="AE38" i="1"/>
  <c r="B34" i="1"/>
  <c r="C34" i="1" l="1"/>
  <c r="C35" i="1"/>
  <c r="P52" i="1"/>
  <c r="Q51" i="1"/>
  <c r="Q50" i="1"/>
  <c r="AE41" i="1"/>
  <c r="AE40" i="1"/>
  <c r="AD42" i="1"/>
  <c r="I40" i="1"/>
  <c r="O40" i="1" s="1"/>
  <c r="J38" i="1"/>
  <c r="J39" i="1"/>
  <c r="CA40" i="1"/>
  <c r="CG40" i="1" s="1"/>
  <c r="CB39" i="1"/>
  <c r="CB38" i="1"/>
  <c r="BT40" i="1"/>
  <c r="BZ40" i="1" s="1"/>
  <c r="BU39" i="1"/>
  <c r="BU38" i="1"/>
  <c r="BM40" i="1"/>
  <c r="BS40" i="1" s="1"/>
  <c r="BN39" i="1"/>
  <c r="BN38" i="1"/>
  <c r="BF40" i="1"/>
  <c r="BL40" i="1" s="1"/>
  <c r="BG39" i="1"/>
  <c r="BG38" i="1"/>
  <c r="AY40" i="1"/>
  <c r="BE40" i="1" s="1"/>
  <c r="AZ39" i="1"/>
  <c r="AZ38" i="1"/>
  <c r="AR40" i="1"/>
  <c r="AX40" i="1" s="1"/>
  <c r="AS39" i="1"/>
  <c r="AS38" i="1"/>
  <c r="AK40" i="1"/>
  <c r="AQ40" i="1" s="1"/>
  <c r="AL39" i="1"/>
  <c r="AL38" i="1"/>
  <c r="W40" i="1"/>
  <c r="AC40" i="1" s="1"/>
  <c r="X39" i="1"/>
  <c r="X38" i="1"/>
  <c r="B36" i="1"/>
  <c r="C36" i="1" l="1"/>
  <c r="C37" i="1"/>
  <c r="P54" i="1"/>
  <c r="Q53" i="1"/>
  <c r="Q52" i="1"/>
  <c r="X41" i="1"/>
  <c r="X40" i="1"/>
  <c r="W42" i="1"/>
  <c r="AL41" i="1"/>
  <c r="AL40" i="1"/>
  <c r="AK42" i="1"/>
  <c r="AS41" i="1"/>
  <c r="AS40" i="1"/>
  <c r="AR42" i="1"/>
  <c r="AZ41" i="1"/>
  <c r="AZ40" i="1"/>
  <c r="AY42" i="1"/>
  <c r="BG41" i="1"/>
  <c r="BG40" i="1"/>
  <c r="BF42" i="1"/>
  <c r="BN41" i="1"/>
  <c r="BN40" i="1"/>
  <c r="BM42" i="1"/>
  <c r="BU41" i="1"/>
  <c r="BU40" i="1"/>
  <c r="BT42" i="1"/>
  <c r="CB41" i="1"/>
  <c r="CB40" i="1"/>
  <c r="CA42" i="1"/>
  <c r="J40" i="1"/>
  <c r="J41" i="1"/>
  <c r="I42" i="1"/>
  <c r="AD44" i="1"/>
  <c r="AE43" i="1"/>
  <c r="AE42" i="1"/>
  <c r="B38" i="1"/>
  <c r="C38" i="1" l="1"/>
  <c r="C39" i="1"/>
  <c r="Q55" i="1"/>
  <c r="Q54" i="1"/>
  <c r="V54" i="1"/>
  <c r="P56" i="1"/>
  <c r="AD46" i="1"/>
  <c r="AE45" i="1"/>
  <c r="AE44" i="1"/>
  <c r="I44" i="1"/>
  <c r="J42" i="1"/>
  <c r="J43" i="1"/>
  <c r="CA44" i="1"/>
  <c r="CB43" i="1"/>
  <c r="CB42" i="1"/>
  <c r="BT44" i="1"/>
  <c r="BU43" i="1"/>
  <c r="BU42" i="1"/>
  <c r="BM44" i="1"/>
  <c r="BN43" i="1"/>
  <c r="BN42" i="1"/>
  <c r="BF44" i="1"/>
  <c r="BG43" i="1"/>
  <c r="BG42" i="1"/>
  <c r="AY44" i="1"/>
  <c r="AZ43" i="1"/>
  <c r="AZ42" i="1"/>
  <c r="AR44" i="1"/>
  <c r="AS43" i="1"/>
  <c r="AS42" i="1"/>
  <c r="AK44" i="1"/>
  <c r="AL43" i="1"/>
  <c r="AL42" i="1"/>
  <c r="W44" i="1"/>
  <c r="X43" i="1"/>
  <c r="X42" i="1"/>
  <c r="B40" i="1"/>
  <c r="C40" i="1" l="1"/>
  <c r="C41" i="1"/>
  <c r="Q56" i="1"/>
  <c r="P58" i="1"/>
  <c r="Q57" i="1"/>
  <c r="H40" i="1"/>
  <c r="W46" i="1"/>
  <c r="X45" i="1"/>
  <c r="X44" i="1"/>
  <c r="AK46" i="1"/>
  <c r="AL45" i="1"/>
  <c r="AL44" i="1"/>
  <c r="AR46" i="1"/>
  <c r="AS45" i="1"/>
  <c r="AS44" i="1"/>
  <c r="AY46" i="1"/>
  <c r="AZ45" i="1"/>
  <c r="AZ44" i="1"/>
  <c r="BF46" i="1"/>
  <c r="BG45" i="1"/>
  <c r="BG44" i="1"/>
  <c r="BM46" i="1"/>
  <c r="BN45" i="1"/>
  <c r="BN44" i="1"/>
  <c r="BT46" i="1"/>
  <c r="BU45" i="1"/>
  <c r="BU44" i="1"/>
  <c r="CA46" i="1"/>
  <c r="CB45" i="1"/>
  <c r="CB44" i="1"/>
  <c r="I46" i="1"/>
  <c r="J44" i="1"/>
  <c r="J45" i="1"/>
  <c r="AD48" i="1"/>
  <c r="AE47" i="1"/>
  <c r="AE46" i="1"/>
  <c r="B42" i="1"/>
  <c r="C42" i="1" l="1"/>
  <c r="C43" i="1"/>
  <c r="P60" i="1"/>
  <c r="Q59" i="1"/>
  <c r="Q58" i="1"/>
  <c r="AD50" i="1"/>
  <c r="AE49" i="1"/>
  <c r="AE48" i="1"/>
  <c r="I48" i="1"/>
  <c r="J46" i="1"/>
  <c r="J47" i="1"/>
  <c r="CA48" i="1"/>
  <c r="CB47" i="1"/>
  <c r="CB46" i="1"/>
  <c r="BT48" i="1"/>
  <c r="BU47" i="1"/>
  <c r="BU46" i="1"/>
  <c r="BM48" i="1"/>
  <c r="BN47" i="1"/>
  <c r="BN46" i="1"/>
  <c r="BF48" i="1"/>
  <c r="BG47" i="1"/>
  <c r="BG46" i="1"/>
  <c r="AY48" i="1"/>
  <c r="AZ47" i="1"/>
  <c r="AZ46" i="1"/>
  <c r="AR48" i="1"/>
  <c r="AS47" i="1"/>
  <c r="AS46" i="1"/>
  <c r="AK48" i="1"/>
  <c r="AL47" i="1"/>
  <c r="AL46" i="1"/>
  <c r="W48" i="1"/>
  <c r="X47" i="1"/>
  <c r="X46" i="1"/>
  <c r="B44" i="1"/>
  <c r="C44" i="1" l="1"/>
  <c r="C45" i="1"/>
  <c r="P62" i="1"/>
  <c r="Q61" i="1"/>
  <c r="Q60" i="1"/>
  <c r="W50" i="1"/>
  <c r="X49" i="1"/>
  <c r="X48" i="1"/>
  <c r="AK50" i="1"/>
  <c r="AL49" i="1"/>
  <c r="AL48" i="1"/>
  <c r="AR50" i="1"/>
  <c r="AS49" i="1"/>
  <c r="AS48" i="1"/>
  <c r="AY50" i="1"/>
  <c r="AZ49" i="1"/>
  <c r="AZ48" i="1"/>
  <c r="BF50" i="1"/>
  <c r="BG49" i="1"/>
  <c r="BG48" i="1"/>
  <c r="BM50" i="1"/>
  <c r="BN49" i="1"/>
  <c r="BN48" i="1"/>
  <c r="BT50" i="1"/>
  <c r="BU49" i="1"/>
  <c r="BU48" i="1"/>
  <c r="CA50" i="1"/>
  <c r="CB49" i="1"/>
  <c r="CB48" i="1"/>
  <c r="I50" i="1"/>
  <c r="J48" i="1"/>
  <c r="J49" i="1"/>
  <c r="AD52" i="1"/>
  <c r="AE51" i="1"/>
  <c r="AE50" i="1"/>
  <c r="B46" i="1"/>
  <c r="C46" i="1" l="1"/>
  <c r="C47" i="1"/>
  <c r="Q62" i="1"/>
  <c r="Q63" i="1"/>
  <c r="P64" i="1"/>
  <c r="AD54" i="1"/>
  <c r="AJ54" i="1" s="1"/>
  <c r="AE53" i="1"/>
  <c r="AE52" i="1"/>
  <c r="I52" i="1"/>
  <c r="J50" i="1"/>
  <c r="J51" i="1"/>
  <c r="CA52" i="1"/>
  <c r="CB51" i="1"/>
  <c r="CB50" i="1"/>
  <c r="BT52" i="1"/>
  <c r="BU51" i="1"/>
  <c r="BU50" i="1"/>
  <c r="BM52" i="1"/>
  <c r="BN51" i="1"/>
  <c r="BN50" i="1"/>
  <c r="BF52" i="1"/>
  <c r="BG51" i="1"/>
  <c r="BG50" i="1"/>
  <c r="AY52" i="1"/>
  <c r="AZ51" i="1"/>
  <c r="AZ50" i="1"/>
  <c r="AR52" i="1"/>
  <c r="AS51" i="1"/>
  <c r="AS50" i="1"/>
  <c r="AK52" i="1"/>
  <c r="AL51" i="1"/>
  <c r="AL50" i="1"/>
  <c r="W52" i="1"/>
  <c r="X51" i="1"/>
  <c r="X50" i="1"/>
  <c r="B48" i="1"/>
  <c r="C48" i="1" l="1"/>
  <c r="C49" i="1"/>
  <c r="Q65" i="1"/>
  <c r="P66" i="1"/>
  <c r="Q64" i="1"/>
  <c r="W54" i="1"/>
  <c r="AC54" i="1" s="1"/>
  <c r="X53" i="1"/>
  <c r="X52" i="1"/>
  <c r="AK54" i="1"/>
  <c r="AQ54" i="1" s="1"/>
  <c r="AL53" i="1"/>
  <c r="AL52" i="1"/>
  <c r="AR54" i="1"/>
  <c r="AX54" i="1" s="1"/>
  <c r="AS53" i="1"/>
  <c r="AS52" i="1"/>
  <c r="AY54" i="1"/>
  <c r="BE54" i="1" s="1"/>
  <c r="AZ53" i="1"/>
  <c r="AZ52" i="1"/>
  <c r="BF54" i="1"/>
  <c r="BL54" i="1" s="1"/>
  <c r="BG53" i="1"/>
  <c r="BG52" i="1"/>
  <c r="BM54" i="1"/>
  <c r="BS54" i="1" s="1"/>
  <c r="BN53" i="1"/>
  <c r="BN52" i="1"/>
  <c r="BT54" i="1"/>
  <c r="BZ54" i="1" s="1"/>
  <c r="BU53" i="1"/>
  <c r="BU52" i="1"/>
  <c r="CA54" i="1"/>
  <c r="CG54" i="1" s="1"/>
  <c r="CB53" i="1"/>
  <c r="CB52" i="1"/>
  <c r="I54" i="1"/>
  <c r="O54" i="1" s="1"/>
  <c r="J52" i="1"/>
  <c r="J53" i="1"/>
  <c r="AE55" i="1"/>
  <c r="AE54" i="1"/>
  <c r="AD56" i="1"/>
  <c r="B50" i="1"/>
  <c r="C50" i="1" l="1"/>
  <c r="C51" i="1"/>
  <c r="Q67" i="1"/>
  <c r="Q66" i="1"/>
  <c r="P68" i="1"/>
  <c r="AD58" i="1"/>
  <c r="AE57" i="1"/>
  <c r="AE56" i="1"/>
  <c r="J54" i="1"/>
  <c r="J55" i="1"/>
  <c r="I56" i="1"/>
  <c r="CB55" i="1"/>
  <c r="CB54" i="1"/>
  <c r="CA56" i="1"/>
  <c r="BU55" i="1"/>
  <c r="BU54" i="1"/>
  <c r="BT56" i="1"/>
  <c r="BN55" i="1"/>
  <c r="BN54" i="1"/>
  <c r="BM56" i="1"/>
  <c r="BG55" i="1"/>
  <c r="BG54" i="1"/>
  <c r="BF56" i="1"/>
  <c r="AZ55" i="1"/>
  <c r="AZ54" i="1"/>
  <c r="AY56" i="1"/>
  <c r="AS55" i="1"/>
  <c r="AS54" i="1"/>
  <c r="AR56" i="1"/>
  <c r="AL55" i="1"/>
  <c r="AL54" i="1"/>
  <c r="AK56" i="1"/>
  <c r="X55" i="1"/>
  <c r="X54" i="1"/>
  <c r="W56" i="1"/>
  <c r="B52" i="1"/>
  <c r="C52" i="1" l="1"/>
  <c r="C53" i="1"/>
  <c r="P70" i="1"/>
  <c r="Q68" i="1"/>
  <c r="Q69" i="1"/>
  <c r="V68" i="1"/>
  <c r="W58" i="1"/>
  <c r="X57" i="1"/>
  <c r="X56" i="1"/>
  <c r="AK58" i="1"/>
  <c r="AL57" i="1"/>
  <c r="AL56" i="1"/>
  <c r="AR58" i="1"/>
  <c r="AS57" i="1"/>
  <c r="AS56" i="1"/>
  <c r="AY58" i="1"/>
  <c r="AZ57" i="1"/>
  <c r="AZ56" i="1"/>
  <c r="BF58" i="1"/>
  <c r="BG57" i="1"/>
  <c r="BG56" i="1"/>
  <c r="BM58" i="1"/>
  <c r="BN57" i="1"/>
  <c r="BN56" i="1"/>
  <c r="BT58" i="1"/>
  <c r="BU57" i="1"/>
  <c r="BU56" i="1"/>
  <c r="CA58" i="1"/>
  <c r="CB57" i="1"/>
  <c r="CB56" i="1"/>
  <c r="I58" i="1"/>
  <c r="J56" i="1"/>
  <c r="J57" i="1"/>
  <c r="AD60" i="1"/>
  <c r="AE59" i="1"/>
  <c r="AE58" i="1"/>
  <c r="B54" i="1"/>
  <c r="C54" i="1" l="1"/>
  <c r="C55" i="1"/>
  <c r="P72" i="1"/>
  <c r="Q71" i="1"/>
  <c r="Q70" i="1"/>
  <c r="H54" i="1"/>
  <c r="AD62" i="1"/>
  <c r="AE61" i="1"/>
  <c r="AE60" i="1"/>
  <c r="I60" i="1"/>
  <c r="J58" i="1"/>
  <c r="J59" i="1"/>
  <c r="CA60" i="1"/>
  <c r="CB59" i="1"/>
  <c r="CB58" i="1"/>
  <c r="BT60" i="1"/>
  <c r="BU59" i="1"/>
  <c r="BU58" i="1"/>
  <c r="BM60" i="1"/>
  <c r="BN59" i="1"/>
  <c r="BN58" i="1"/>
  <c r="BF60" i="1"/>
  <c r="BG59" i="1"/>
  <c r="BG58" i="1"/>
  <c r="AY60" i="1"/>
  <c r="AZ59" i="1"/>
  <c r="AZ58" i="1"/>
  <c r="AR60" i="1"/>
  <c r="AS59" i="1"/>
  <c r="AS58" i="1"/>
  <c r="AK60" i="1"/>
  <c r="AL59" i="1"/>
  <c r="AL58" i="1"/>
  <c r="W60" i="1"/>
  <c r="X59" i="1"/>
  <c r="X58" i="1"/>
  <c r="B56" i="1"/>
  <c r="C56" i="1" l="1"/>
  <c r="C57" i="1"/>
  <c r="Q72" i="1"/>
  <c r="P74" i="1"/>
  <c r="Q73" i="1"/>
  <c r="W62" i="1"/>
  <c r="X61" i="1"/>
  <c r="X60" i="1"/>
  <c r="AK62" i="1"/>
  <c r="AL61" i="1"/>
  <c r="AL60" i="1"/>
  <c r="AR62" i="1"/>
  <c r="AS61" i="1"/>
  <c r="AS60" i="1"/>
  <c r="AY62" i="1"/>
  <c r="AZ61" i="1"/>
  <c r="AZ60" i="1"/>
  <c r="BF62" i="1"/>
  <c r="BG61" i="1"/>
  <c r="BG60" i="1"/>
  <c r="BM62" i="1"/>
  <c r="BN61" i="1"/>
  <c r="BN60" i="1"/>
  <c r="BT62" i="1"/>
  <c r="BU61" i="1"/>
  <c r="BU60" i="1"/>
  <c r="CA62" i="1"/>
  <c r="CB61" i="1"/>
  <c r="CB60" i="1"/>
  <c r="I62" i="1"/>
  <c r="J60" i="1"/>
  <c r="J61" i="1"/>
  <c r="AD64" i="1"/>
  <c r="AE63" i="1"/>
  <c r="AE62" i="1"/>
  <c r="B58" i="1"/>
  <c r="C58" i="1" l="1"/>
  <c r="C59" i="1"/>
  <c r="Q75" i="1"/>
  <c r="P76" i="1"/>
  <c r="Q74" i="1"/>
  <c r="AD66" i="1"/>
  <c r="AE65" i="1"/>
  <c r="AE64" i="1"/>
  <c r="I64" i="1"/>
  <c r="J62" i="1"/>
  <c r="J63" i="1"/>
  <c r="CA64" i="1"/>
  <c r="CB63" i="1"/>
  <c r="CB62" i="1"/>
  <c r="BT64" i="1"/>
  <c r="BU63" i="1"/>
  <c r="BU62" i="1"/>
  <c r="BM64" i="1"/>
  <c r="BN63" i="1"/>
  <c r="BN62" i="1"/>
  <c r="BF64" i="1"/>
  <c r="BG63" i="1"/>
  <c r="BG62" i="1"/>
  <c r="AY64" i="1"/>
  <c r="AZ63" i="1"/>
  <c r="AZ62" i="1"/>
  <c r="AR64" i="1"/>
  <c r="AS63" i="1"/>
  <c r="AS62" i="1"/>
  <c r="AK64" i="1"/>
  <c r="AL63" i="1"/>
  <c r="AL62" i="1"/>
  <c r="W64" i="1"/>
  <c r="X63" i="1"/>
  <c r="X62" i="1"/>
  <c r="B60" i="1"/>
  <c r="C60" i="1" l="1"/>
  <c r="C61" i="1"/>
  <c r="Q77" i="1"/>
  <c r="Q76" i="1"/>
  <c r="P78" i="1"/>
  <c r="W66" i="1"/>
  <c r="X65" i="1"/>
  <c r="X64" i="1"/>
  <c r="AK66" i="1"/>
  <c r="AL65" i="1"/>
  <c r="AL64" i="1"/>
  <c r="AR66" i="1"/>
  <c r="AS65" i="1"/>
  <c r="AS64" i="1"/>
  <c r="AY66" i="1"/>
  <c r="AZ65" i="1"/>
  <c r="AZ64" i="1"/>
  <c r="BF66" i="1"/>
  <c r="BG65" i="1"/>
  <c r="BG64" i="1"/>
  <c r="BM66" i="1"/>
  <c r="BN65" i="1"/>
  <c r="BN64" i="1"/>
  <c r="BT66" i="1"/>
  <c r="BU65" i="1"/>
  <c r="BU64" i="1"/>
  <c r="CA66" i="1"/>
  <c r="CB65" i="1"/>
  <c r="CB64" i="1"/>
  <c r="I66" i="1"/>
  <c r="J64" i="1"/>
  <c r="J65" i="1"/>
  <c r="AD68" i="1"/>
  <c r="AJ68" i="1" s="1"/>
  <c r="AE67" i="1"/>
  <c r="AE66" i="1"/>
  <c r="B62" i="1"/>
  <c r="C62" i="1" l="1"/>
  <c r="C63" i="1"/>
  <c r="Q78" i="1"/>
  <c r="P80" i="1"/>
  <c r="P82" i="1" s="1"/>
  <c r="Q79" i="1"/>
  <c r="AE69" i="1"/>
  <c r="AE68" i="1"/>
  <c r="AD70" i="1"/>
  <c r="I68" i="1"/>
  <c r="O68" i="1" s="1"/>
  <c r="J66" i="1"/>
  <c r="J67" i="1"/>
  <c r="CA68" i="1"/>
  <c r="CG68" i="1" s="1"/>
  <c r="CB67" i="1"/>
  <c r="CB66" i="1"/>
  <c r="BT68" i="1"/>
  <c r="BZ68" i="1" s="1"/>
  <c r="BU67" i="1"/>
  <c r="BU66" i="1"/>
  <c r="BM68" i="1"/>
  <c r="BS68" i="1" s="1"/>
  <c r="BN67" i="1"/>
  <c r="BN66" i="1"/>
  <c r="BF68" i="1"/>
  <c r="BL68" i="1" s="1"/>
  <c r="BG67" i="1"/>
  <c r="BG66" i="1"/>
  <c r="AY68" i="1"/>
  <c r="BE68" i="1" s="1"/>
  <c r="AZ67" i="1"/>
  <c r="AZ66" i="1"/>
  <c r="AR68" i="1"/>
  <c r="AX68" i="1" s="1"/>
  <c r="AS67" i="1"/>
  <c r="AS66" i="1"/>
  <c r="AK68" i="1"/>
  <c r="AQ68" i="1" s="1"/>
  <c r="AL67" i="1"/>
  <c r="AL66" i="1"/>
  <c r="W68" i="1"/>
  <c r="AC68" i="1" s="1"/>
  <c r="X67" i="1"/>
  <c r="X66" i="1"/>
  <c r="B64" i="1"/>
  <c r="C64" i="1" l="1"/>
  <c r="C65" i="1"/>
  <c r="Q83" i="1"/>
  <c r="Q82" i="1"/>
  <c r="Q81" i="1"/>
  <c r="Q80" i="1"/>
  <c r="V80" i="1"/>
  <c r="X69" i="1"/>
  <c r="X68" i="1"/>
  <c r="W70" i="1"/>
  <c r="AL69" i="1"/>
  <c r="AL68" i="1"/>
  <c r="AK70" i="1"/>
  <c r="AS69" i="1"/>
  <c r="AS68" i="1"/>
  <c r="AR70" i="1"/>
  <c r="AZ69" i="1"/>
  <c r="AZ68" i="1"/>
  <c r="AY70" i="1"/>
  <c r="BG69" i="1"/>
  <c r="BG68" i="1"/>
  <c r="BF70" i="1"/>
  <c r="BN69" i="1"/>
  <c r="BN68" i="1"/>
  <c r="BM70" i="1"/>
  <c r="BU69" i="1"/>
  <c r="BU68" i="1"/>
  <c r="BT70" i="1"/>
  <c r="CB69" i="1"/>
  <c r="CB68" i="1"/>
  <c r="CA70" i="1"/>
  <c r="J68" i="1"/>
  <c r="J69" i="1"/>
  <c r="I70" i="1"/>
  <c r="AD72" i="1"/>
  <c r="AE71" i="1"/>
  <c r="AE70" i="1"/>
  <c r="B66" i="1"/>
  <c r="C66" i="1" l="1"/>
  <c r="C67" i="1"/>
  <c r="AD74" i="1"/>
  <c r="AE73" i="1"/>
  <c r="AE72" i="1"/>
  <c r="I72" i="1"/>
  <c r="J70" i="1"/>
  <c r="J71" i="1"/>
  <c r="CA72" i="1"/>
  <c r="CB71" i="1"/>
  <c r="CB70" i="1"/>
  <c r="BT72" i="1"/>
  <c r="BU71" i="1"/>
  <c r="BU70" i="1"/>
  <c r="BM72" i="1"/>
  <c r="BN71" i="1"/>
  <c r="BN70" i="1"/>
  <c r="BF72" i="1"/>
  <c r="BG71" i="1"/>
  <c r="BG70" i="1"/>
  <c r="AY72" i="1"/>
  <c r="AZ71" i="1"/>
  <c r="AZ70" i="1"/>
  <c r="AR72" i="1"/>
  <c r="AS71" i="1"/>
  <c r="AS70" i="1"/>
  <c r="AK72" i="1"/>
  <c r="AL71" i="1"/>
  <c r="AL70" i="1"/>
  <c r="W72" i="1"/>
  <c r="X71" i="1"/>
  <c r="X70" i="1"/>
  <c r="B68" i="1"/>
  <c r="C68" i="1" l="1"/>
  <c r="C69" i="1"/>
  <c r="H68" i="1"/>
  <c r="W74" i="1"/>
  <c r="X73" i="1"/>
  <c r="X72" i="1"/>
  <c r="AK74" i="1"/>
  <c r="AL73" i="1"/>
  <c r="AL72" i="1"/>
  <c r="AR74" i="1"/>
  <c r="AS73" i="1"/>
  <c r="AS72" i="1"/>
  <c r="AY74" i="1"/>
  <c r="AZ73" i="1"/>
  <c r="AZ72" i="1"/>
  <c r="BF74" i="1"/>
  <c r="BG73" i="1"/>
  <c r="BG72" i="1"/>
  <c r="BM74" i="1"/>
  <c r="BN73" i="1"/>
  <c r="BN72" i="1"/>
  <c r="BT74" i="1"/>
  <c r="BU73" i="1"/>
  <c r="BU72" i="1"/>
  <c r="CA74" i="1"/>
  <c r="CB73" i="1"/>
  <c r="CB72" i="1"/>
  <c r="I74" i="1"/>
  <c r="J72" i="1"/>
  <c r="J73" i="1"/>
  <c r="AD76" i="1"/>
  <c r="AE75" i="1"/>
  <c r="AE74" i="1"/>
  <c r="B70" i="1"/>
  <c r="C70" i="1" l="1"/>
  <c r="C71" i="1"/>
  <c r="AD78" i="1"/>
  <c r="AE77" i="1"/>
  <c r="AE76" i="1"/>
  <c r="I76" i="1"/>
  <c r="J74" i="1"/>
  <c r="J75" i="1"/>
  <c r="CA76" i="1"/>
  <c r="CB75" i="1"/>
  <c r="CB74" i="1"/>
  <c r="BT76" i="1"/>
  <c r="BU75" i="1"/>
  <c r="BU74" i="1"/>
  <c r="BM76" i="1"/>
  <c r="BN75" i="1"/>
  <c r="BN74" i="1"/>
  <c r="BF76" i="1"/>
  <c r="BG75" i="1"/>
  <c r="BG74" i="1"/>
  <c r="AY76" i="1"/>
  <c r="AZ75" i="1"/>
  <c r="AZ74" i="1"/>
  <c r="AR76" i="1"/>
  <c r="AS75" i="1"/>
  <c r="AS74" i="1"/>
  <c r="AK76" i="1"/>
  <c r="AL75" i="1"/>
  <c r="AL74" i="1"/>
  <c r="W76" i="1"/>
  <c r="X75" i="1"/>
  <c r="X74" i="1"/>
  <c r="B72" i="1"/>
  <c r="C72" i="1" l="1"/>
  <c r="C73" i="1"/>
  <c r="W78" i="1"/>
  <c r="X77" i="1"/>
  <c r="X76" i="1"/>
  <c r="AK78" i="1"/>
  <c r="AL77" i="1"/>
  <c r="AL76" i="1"/>
  <c r="AR78" i="1"/>
  <c r="AS77" i="1"/>
  <c r="AS76" i="1"/>
  <c r="AY78" i="1"/>
  <c r="AZ77" i="1"/>
  <c r="AZ76" i="1"/>
  <c r="BF78" i="1"/>
  <c r="BG77" i="1"/>
  <c r="BG76" i="1"/>
  <c r="BM78" i="1"/>
  <c r="BN77" i="1"/>
  <c r="BN76" i="1"/>
  <c r="BT78" i="1"/>
  <c r="BU77" i="1"/>
  <c r="BU76" i="1"/>
  <c r="CA78" i="1"/>
  <c r="CB77" i="1"/>
  <c r="CB76" i="1"/>
  <c r="I78" i="1"/>
  <c r="J76" i="1"/>
  <c r="J77" i="1"/>
  <c r="AD80" i="1"/>
  <c r="AE79" i="1"/>
  <c r="AE78" i="1"/>
  <c r="B74" i="1"/>
  <c r="C74" i="1" l="1"/>
  <c r="C75" i="1"/>
  <c r="AJ80" i="1"/>
  <c r="AD82" i="1"/>
  <c r="AE81" i="1"/>
  <c r="AE80" i="1"/>
  <c r="I80" i="1"/>
  <c r="J78" i="1"/>
  <c r="J79" i="1"/>
  <c r="CA80" i="1"/>
  <c r="CB79" i="1"/>
  <c r="CB78" i="1"/>
  <c r="BT80" i="1"/>
  <c r="BU79" i="1"/>
  <c r="BU78" i="1"/>
  <c r="BM80" i="1"/>
  <c r="BN79" i="1"/>
  <c r="BN78" i="1"/>
  <c r="BF80" i="1"/>
  <c r="BG79" i="1"/>
  <c r="BG78" i="1"/>
  <c r="AY80" i="1"/>
  <c r="AZ79" i="1"/>
  <c r="AZ78" i="1"/>
  <c r="AR80" i="1"/>
  <c r="AS79" i="1"/>
  <c r="AS78" i="1"/>
  <c r="AK80" i="1"/>
  <c r="AL79" i="1"/>
  <c r="AL78" i="1"/>
  <c r="W80" i="1"/>
  <c r="X79" i="1"/>
  <c r="X78" i="1"/>
  <c r="B76" i="1"/>
  <c r="C76" i="1" l="1"/>
  <c r="C77" i="1"/>
  <c r="AC80" i="1"/>
  <c r="W82" i="1"/>
  <c r="AQ80" i="1"/>
  <c r="AK82" i="1"/>
  <c r="AX80" i="1"/>
  <c r="AR82" i="1"/>
  <c r="BE80" i="1"/>
  <c r="AY82" i="1"/>
  <c r="BL80" i="1"/>
  <c r="BF82" i="1"/>
  <c r="BS80" i="1"/>
  <c r="BM82" i="1"/>
  <c r="BZ80" i="1"/>
  <c r="BT82" i="1"/>
  <c r="CG80" i="1"/>
  <c r="CA82" i="1"/>
  <c r="O80" i="1"/>
  <c r="I82" i="1"/>
  <c r="AE83" i="1"/>
  <c r="AE82" i="1"/>
  <c r="X81" i="1"/>
  <c r="X80" i="1"/>
  <c r="AL81" i="1"/>
  <c r="AL80" i="1"/>
  <c r="AS81" i="1"/>
  <c r="AS80" i="1"/>
  <c r="AZ81" i="1"/>
  <c r="AZ80" i="1"/>
  <c r="BG81" i="1"/>
  <c r="BG80" i="1"/>
  <c r="BN81" i="1"/>
  <c r="BN80" i="1"/>
  <c r="BU81" i="1"/>
  <c r="BU80" i="1"/>
  <c r="CB81" i="1"/>
  <c r="CB80" i="1"/>
  <c r="J80" i="1"/>
  <c r="J81" i="1"/>
  <c r="B78" i="1"/>
  <c r="C78" i="1" l="1"/>
  <c r="C79" i="1"/>
  <c r="J83" i="1"/>
  <c r="J82" i="1"/>
  <c r="CB83" i="1"/>
  <c r="CB82" i="1"/>
  <c r="BU83" i="1"/>
  <c r="BU82" i="1"/>
  <c r="BN83" i="1"/>
  <c r="BN82" i="1"/>
  <c r="BG83" i="1"/>
  <c r="BG82" i="1"/>
  <c r="AZ83" i="1"/>
  <c r="AZ82" i="1"/>
  <c r="AS83" i="1"/>
  <c r="AS82" i="1"/>
  <c r="AL83" i="1"/>
  <c r="AL82" i="1"/>
  <c r="X83" i="1"/>
  <c r="X82" i="1"/>
  <c r="B80" i="1"/>
  <c r="C80" i="1" l="1"/>
  <c r="C81" i="1"/>
  <c r="B82" i="1"/>
  <c r="H80" i="1"/>
  <c r="C82" i="1" l="1"/>
  <c r="C83" i="1"/>
</calcChain>
</file>

<file path=xl/sharedStrings.xml><?xml version="1.0" encoding="utf-8"?>
<sst xmlns="http://schemas.openxmlformats.org/spreadsheetml/2006/main" count="760" uniqueCount="231">
  <si>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</si>
  <si>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</si>
  <si>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</si>
  <si>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</si>
  <si>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</si>
  <si>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</si>
  <si>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</si>
  <si>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</si>
  <si>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</si>
  <si>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</si>
  <si>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</si>
  <si>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</si>
  <si>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</si>
  <si>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</si>
  <si>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</si>
  <si>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</si>
  <si>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</si>
  <si>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</si>
  <si>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</si>
  <si>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</si>
  <si>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</si>
  <si>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</si>
  <si>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</si>
  <si>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</si>
  <si>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</si>
  <si>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</si>
  <si>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</si>
  <si>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</si>
  <si>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</si>
  <si>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</si>
  <si>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</si>
  <si>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</si>
  <si>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</si>
  <si>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</si>
  <si>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</si>
  <si>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</si>
  <si>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</si>
  <si>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</si>
  <si>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</si>
  <si>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</si>
  <si>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</si>
  <si>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</si>
  <si>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</si>
  <si>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</si>
  <si>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</si>
  <si>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</si>
  <si>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</si>
  <si>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</si>
  <si>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</si>
  <si>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</si>
  <si>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</si>
  <si>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</si>
  <si>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</si>
  <si>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</si>
  <si>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</si>
  <si>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</si>
  <si>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</si>
  <si>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</si>
  <si>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</si>
  <si>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</si>
  <si>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</si>
  <si>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</si>
  <si>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</si>
  <si>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</si>
  <si>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</si>
  <si>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</si>
  <si>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</si>
  <si>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</si>
  <si>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</si>
  <si>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</si>
  <si>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</si>
  <si>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</si>
  <si>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</si>
  <si>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</si>
  <si>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</si>
  <si>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</si>
  <si>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</si>
  <si>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</si>
  <si>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</si>
  <si>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Silvester</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</si>
  <si>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</si>
  <si>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</si>
  <si>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</si>
  <si>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</si>
  <si>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</si>
  <si>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</si>
  <si>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</si>
  <si>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</si>
  <si>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</si>
  <si>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</si>
  <si>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</si>
  <si>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</si>
  <si>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</si>
  <si>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</si>
  <si>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</si>
  <si>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</si>
  <si>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</si>
  <si>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</si>
  <si>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</si>
  <si>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</si>
  <si>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</si>
  <si>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</si>
  <si>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</si>
  <si>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</si>
  <si>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</si>
  <si>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</si>
  <si>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</si>
  <si>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</si>
  <si>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</si>
  <si>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</si>
  <si>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</si>
  <si>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</si>
  <si>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</si>
  <si>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</si>
  <si>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</si>
  <si>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</si>
  <si>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07.01.</t>
  </si>
  <si>
    <t>A</t>
  </si>
  <si>
    <t>B</t>
  </si>
  <si>
    <t>C</t>
  </si>
  <si>
    <t>D</t>
  </si>
  <si>
    <t>E</t>
  </si>
  <si>
    <t>F</t>
  </si>
  <si>
    <t>Termine eingeben ohne Jahreszahl --&gt;</t>
  </si>
  <si>
    <t>Beispiel: Von: 01.01.</t>
  </si>
  <si>
    <t>Bis: 12.01.</t>
  </si>
  <si>
    <t>a)</t>
  </si>
  <si>
    <t>b)</t>
  </si>
  <si>
    <t>Kalenderjahr eingeben --&gt;</t>
  </si>
  <si>
    <t>Mit "x" Sa+So in grau (Ferien nicht anzeigen) --&gt;</t>
  </si>
  <si>
    <t>Weitere Kalendereinträge (max. 72)</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</si>
  <si>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</si>
  <si>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</si>
  <si>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</si>
  <si>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</si>
  <si>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</si>
  <si>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</si>
  <si>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</si>
  <si>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</si>
  <si>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</si>
  <si>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</si>
  <si>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</si>
  <si>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</si>
  <si>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</si>
  <si>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</si>
  <si>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</si>
  <si>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</si>
  <si>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</si>
  <si>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</si>
  <si>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</si>
  <si>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</si>
  <si>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</si>
  <si>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Kapitel 5:    Weitere Kalendereinträge erstellen (max. 72 Stück)</t>
  </si>
  <si>
    <t>AMV - Jahreskalender</t>
  </si>
  <si>
    <t>Gehe Kapitel 1 bis Kapitel 5 durch und stelle ein was du benötigst. 
Alle Einstellungsmöglichkeiten sind im jeweiligen Kapitel in Spalte A beschrieben.</t>
  </si>
  <si>
    <t>Mit dieser Excel-Vorlage erstellst du im handumdrehen einen übersichtlichen Jahreskalender. Der Kalender ist frei definierbar. Du kannst im Kalender</t>
  </si>
  <si>
    <t>01.08.</t>
  </si>
  <si>
    <t xml:space="preserve"> - </t>
  </si>
  <si>
    <t>http://www.alle-meine-vorlagen.de/</t>
  </si>
  <si>
    <t xml:space="preserve">Kalendervorlage von: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</si>
  <si>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</si>
  <si>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</si>
  <si>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</si>
  <si>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</si>
  <si>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</si>
  <si>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Wochenjahresplaner, Kassenbuch, Hausaufgabenplaner, Einkaufsliste, Anwesenheitsliste uvm.</t>
  </si>
  <si>
    <t>Ferientermine für das Jahr 2016</t>
  </si>
  <si>
    <t>Ferientermine für das Jahr 2017</t>
  </si>
  <si>
    <t>22.04.17.</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</si>
  <si>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</si>
  <si>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</si>
  <si>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</si>
  <si>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</si>
  <si>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</si>
  <si>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</si>
  <si>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</si>
  <si>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</si>
  <si>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</si>
  <si>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</si>
  <si>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</si>
  <si>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</si>
  <si>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</si>
  <si>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</si>
  <si>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</si>
  <si>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 2015 T. Mutter - Alle-meine-Vorlagen.de</t>
  </si>
  <si>
    <t>Systemvoraussetzungen: MS-Excel ab 2010</t>
  </si>
  <si>
    <t>1) die Ferien eines beliebigen Bundeslandes einblenden + bewegliche Ferien hinzufügen - Jahre 2016 und 2017 enthalten (Hintergrundfarbe ist Gelb)</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</si>
  <si>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</si>
  <si>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</si>
  <si>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4) Terminserien für bis zu 6 Personen anzeigen (gibt es in dieser Art in keinem Kalender). Farbliche Unterscheidung der Terminserien.</t>
  </si>
  <si>
    <t>5) bis zu 72 Termine für z.B. Geburtstage, Vereinsmeetings usw. eingeben (Darstellung als Text in Farbe Schwarz)</t>
  </si>
  <si>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</si>
  <si>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</si>
  <si>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"01.01.2016".</t>
    </r>
  </si>
  <si>
    <r>
      <t xml:space="preserve">Hier kannst du für bis zu 6 Personen Terminserien wie z.B. Ferien eingeben (Ferien Vater, Ferien Mutter, Ferien Kind1, Ferien Kind2…) oder natürlich auch andere Terminserien.
Die 6 Eingabebereiche sind unterteilt in Block A, B, C, D, E, F. Jeder Block erhält im Kalender eine separate Spalte mit eigener Farbe.
Im jeweiligen Block (A-F)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F eingeben.</t>
    </r>
  </si>
  <si>
    <t>Hier kannst du bis zu 72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</si>
  <si>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Ferien Max Muster</t>
  </si>
  <si>
    <t>05.05.</t>
  </si>
  <si>
    <t>12.05.</t>
  </si>
  <si>
    <t>20.08.</t>
  </si>
  <si>
    <t>05.11.</t>
  </si>
  <si>
    <t>23.12.</t>
  </si>
  <si>
    <t>Ferien Hans Dampf</t>
  </si>
  <si>
    <t>10.02.</t>
  </si>
  <si>
    <t>16.02.</t>
  </si>
  <si>
    <t>06.07.</t>
  </si>
  <si>
    <t>18.07.</t>
  </si>
  <si>
    <t>01.09.</t>
  </si>
  <si>
    <t>15.09.</t>
  </si>
  <si>
    <t>20.12.</t>
  </si>
  <si>
    <t>Besuch Familie Muster</t>
  </si>
  <si>
    <t>05.08.</t>
  </si>
  <si>
    <t>10.08.</t>
  </si>
  <si>
    <t>Messe Stadt XY</t>
  </si>
  <si>
    <t>18.09.</t>
  </si>
  <si>
    <t>23.09.</t>
  </si>
  <si>
    <t>Ferien Kind Max Muster</t>
  </si>
  <si>
    <t>18.02.</t>
  </si>
  <si>
    <t>Geburtstag Mustermann</t>
  </si>
  <si>
    <t>Geburtstag Musterfrau</t>
  </si>
  <si>
    <t>Geburtstag Musterkind</t>
  </si>
  <si>
    <t>26.10.</t>
  </si>
  <si>
    <t>Namenstag Muster</t>
  </si>
  <si>
    <t>22.11.</t>
  </si>
  <si>
    <t xml:space="preserve">Jahrestag </t>
  </si>
  <si>
    <t>19.04.</t>
  </si>
  <si>
    <t>20.01.</t>
  </si>
  <si>
    <t>Version 1.3 (25.11.2015)</t>
  </si>
  <si>
    <t>Kapitel 5:     Versions-Historie</t>
  </si>
  <si>
    <t>Version 1.2 vom 15.10.2015          Erste Version als Ergebnis von mehreren zuvor erstellten einzel Kalendern.</t>
  </si>
  <si>
    <t>Version 1.3 vom 25.11.2015          Fehler behoben: In Kapitel 3, Block 2 wurde die Auswahl des Bundeslandes nicht korrekt übernommen.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</si>
</sst>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ddd"/>
    <numFmt numFmtId="165" formatCode="dd"/>
  </numFmts>
  <fonts count="45"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u/>
      <sz val="15"/>
      <color theme="1"/>
      <name val="Calibri"/>
      <family val="2"/>
      <scheme val="minor"/>
    </font>
    <font>
      <b/>
      <sz val="20"/>
      <color theme="1"/>
      <name val="Calibri"/>
      <family val="2"/>
      <scheme val="minor"/>
    </font>
    <font>
      <sz val="17"/>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62"/>
      <color theme="1"/>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s>
  <borders count="88">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auto="1"/>
      </right>
      <top style="hair">
        <color auto="1"/>
      </top>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s>
  <cellStyleXfs count="2">
    <xf numFmtId="0" fontId="0" fillId="0" borderId="0"/>
    <xf numFmtId="0" fontId="4" fillId="0" borderId="0" applyNumberFormat="0" applyFill="0" applyBorder="0" applyAlignment="0" applyProtection="0"/>
  </cellStyleXfs>
  <cellXfs count="517">
    <xf numFmtId="0" fontId="0" fillId="0" borderId="0" xfId="0"/>
    <xf numFmtId="0" fontId="1" fillId="0" borderId="0" xfId="0" applyFont="1"/>
    <xf numFmtId="0" fontId="2" fillId="0" borderId="0" xfId="0" applyFont="1" applyAlignment="1">
      <alignment horizontal="center" vertical="center"/>
    </xf>
    <xf numFmtId="0" fontId="0" fillId="0" borderId="0" xfId="0" applyAlignment="1">
      <alignment vertical="center" wrapText="1"/>
    </xf>
    <xf numFmtId="0" fontId="4" fillId="0" borderId="0" xfId="1" applyAlignment="1">
      <alignment vertical="center" wrapText="1"/>
    </xf>
    <xf numFmtId="0" fontId="1" fillId="0" borderId="0" xfId="0" applyFont="1" applyBorder="1"/>
    <xf numFmtId="14" fontId="0" fillId="0" borderId="0" xfId="0" applyNumberFormat="1" applyBorder="1" applyAlignment="1">
      <alignment horizontal="left"/>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7" fillId="3" borderId="21"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xf numFmtId="0" fontId="7" fillId="3" borderId="21" xfId="0" applyNumberFormat="1" applyFont="1" applyFill="1" applyBorder="1" applyAlignment="1">
      <alignment horizontal="left" vertical="center"/>
    </xf>
    <xf numFmtId="0" fontId="7" fillId="3" borderId="23" xfId="0" applyNumberFormat="1" applyFont="1" applyFill="1" applyBorder="1" applyAlignment="1">
      <alignment horizontal="left" vertical="center"/>
    </xf>
    <xf numFmtId="0" fontId="7" fillId="3" borderId="24" xfId="0" applyFont="1" applyFill="1" applyBorder="1" applyAlignment="1">
      <alignment horizontal="center" vertical="center"/>
    </xf>
    <xf numFmtId="0" fontId="7" fillId="3" borderId="24" xfId="0" applyFont="1" applyFill="1" applyBorder="1"/>
    <xf numFmtId="0" fontId="1" fillId="2" borderId="16" xfId="0" applyFont="1" applyFill="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vertical="center"/>
    </xf>
    <xf numFmtId="0" fontId="0" fillId="0" borderId="0" xfId="0" applyFill="1" applyBorder="1"/>
    <xf numFmtId="164" fontId="12" fillId="0" borderId="16" xfId="0" applyNumberFormat="1" applyFont="1" applyBorder="1" applyAlignment="1">
      <alignment horizontal="left" vertical="center"/>
    </xf>
    <xf numFmtId="0" fontId="0" fillId="0" borderId="0" xfId="0" applyFont="1"/>
    <xf numFmtId="164" fontId="12" fillId="2" borderId="16" xfId="0" applyNumberFormat="1" applyFont="1" applyFill="1" applyBorder="1" applyAlignment="1">
      <alignment horizontal="left" vertical="center"/>
    </xf>
    <xf numFmtId="164" fontId="12" fillId="0" borderId="0" xfId="0" applyNumberFormat="1" applyFont="1" applyBorder="1" applyAlignment="1">
      <alignment horizontal="left" vertical="center"/>
    </xf>
    <xf numFmtId="0" fontId="0" fillId="3" borderId="0" xfId="0" applyFont="1" applyFill="1" applyBorder="1"/>
    <xf numFmtId="0" fontId="0" fillId="3" borderId="24" xfId="0" applyFont="1" applyFill="1" applyBorder="1"/>
    <xf numFmtId="0" fontId="0" fillId="3" borderId="20" xfId="0" applyFont="1" applyFill="1" applyBorder="1"/>
    <xf numFmtId="0" fontId="13" fillId="0" borderId="26" xfId="0" applyFont="1" applyBorder="1" applyAlignment="1">
      <alignment horizontal="center" vertical="center"/>
    </xf>
    <xf numFmtId="0" fontId="0" fillId="0" borderId="0" xfId="0" applyFont="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2" borderId="26"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4" xfId="0" applyFont="1" applyBorder="1" applyAlignment="1">
      <alignment horizontal="center" vertical="center"/>
    </xf>
    <xf numFmtId="0" fontId="0" fillId="0" borderId="0" xfId="0" applyFont="1" applyBorder="1" applyAlignment="1">
      <alignment horizontal="center" vertical="center"/>
    </xf>
    <xf numFmtId="0" fontId="13" fillId="0" borderId="0" xfId="0" applyFont="1" applyAlignment="1">
      <alignment horizontal="center" vertical="center"/>
    </xf>
    <xf numFmtId="164" fontId="0" fillId="0" borderId="10" xfId="0" applyNumberFormat="1" applyFont="1" applyBorder="1" applyAlignment="1">
      <alignment horizontal="left" vertical="center"/>
    </xf>
    <xf numFmtId="0" fontId="0" fillId="0" borderId="10" xfId="0" applyFont="1" applyBorder="1" applyAlignment="1">
      <alignment horizontal="center" vertical="center"/>
    </xf>
    <xf numFmtId="164" fontId="0" fillId="2" borderId="10" xfId="0" applyNumberFormat="1" applyFont="1" applyFill="1" applyBorder="1" applyAlignment="1">
      <alignment horizontal="left" vertical="center"/>
    </xf>
    <xf numFmtId="0" fontId="0" fillId="2" borderId="10" xfId="0" applyFont="1" applyFill="1" applyBorder="1" applyAlignment="1">
      <alignment horizontal="center" vertical="center"/>
    </xf>
    <xf numFmtId="164" fontId="0" fillId="0" borderId="0" xfId="0" applyNumberFormat="1" applyFont="1" applyBorder="1" applyAlignment="1">
      <alignment horizontal="left" vertical="center"/>
    </xf>
    <xf numFmtId="164" fontId="0" fillId="0" borderId="15" xfId="0" applyNumberFormat="1" applyFont="1" applyBorder="1" applyAlignment="1">
      <alignment horizontal="left" vertical="center"/>
    </xf>
    <xf numFmtId="0" fontId="0" fillId="0" borderId="15" xfId="0" applyFont="1" applyBorder="1" applyAlignment="1">
      <alignment horizontal="center" vertical="center"/>
    </xf>
    <xf numFmtId="0" fontId="1"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xf numFmtId="14" fontId="14" fillId="7" borderId="31" xfId="0" applyNumberFormat="1" applyFont="1" applyFill="1" applyBorder="1" applyAlignment="1">
      <alignment horizontal="left"/>
    </xf>
    <xf numFmtId="14" fontId="14" fillId="6" borderId="30" xfId="0" applyNumberFormat="1" applyFont="1" applyFill="1" applyBorder="1" applyAlignment="1">
      <alignment horizontal="left"/>
    </xf>
    <xf numFmtId="0" fontId="14" fillId="6" borderId="30" xfId="0" applyFont="1" applyFill="1" applyBorder="1" applyAlignment="1">
      <alignment horizontal="left"/>
    </xf>
    <xf numFmtId="14" fontId="14" fillId="4" borderId="30" xfId="0" applyNumberFormat="1" applyFont="1" applyFill="1" applyBorder="1" applyAlignment="1">
      <alignment horizontal="left"/>
    </xf>
    <xf numFmtId="14" fontId="14" fillId="7" borderId="30" xfId="0" applyNumberFormat="1" applyFont="1" applyFill="1" applyBorder="1" applyAlignment="1">
      <alignment horizontal="left"/>
    </xf>
    <xf numFmtId="14" fontId="14" fillId="6" borderId="37"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4" fillId="10" borderId="0" xfId="0" applyNumberFormat="1" applyFont="1" applyFill="1" applyBorder="1" applyAlignment="1">
      <alignment horizontal="left"/>
    </xf>
    <xf numFmtId="14" fontId="14" fillId="10" borderId="32" xfId="0" applyNumberFormat="1" applyFont="1" applyFill="1" applyBorder="1" applyAlignment="1">
      <alignment horizontal="left"/>
    </xf>
    <xf numFmtId="14" fontId="14" fillId="10" borderId="32"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9" fillId="6" borderId="0" xfId="0" applyFont="1" applyFill="1" applyBorder="1"/>
    <xf numFmtId="0" fontId="19" fillId="6" borderId="2" xfId="0" applyFont="1" applyFill="1" applyBorder="1"/>
    <xf numFmtId="0" fontId="14" fillId="4" borderId="30" xfId="0" applyFont="1" applyFill="1" applyBorder="1"/>
    <xf numFmtId="0" fontId="0" fillId="2" borderId="0" xfId="0" applyFill="1"/>
    <xf numFmtId="0" fontId="15" fillId="2" borderId="0" xfId="0" applyFont="1" applyFill="1"/>
    <xf numFmtId="0" fontId="0" fillId="2" borderId="0" xfId="0" applyNumberFormat="1" applyFill="1" applyAlignment="1">
      <alignment horizontal="left"/>
    </xf>
    <xf numFmtId="14" fontId="14" fillId="2" borderId="0" xfId="0" applyNumberFormat="1" applyFont="1" applyFill="1" applyBorder="1" applyAlignment="1">
      <alignment horizontal="left"/>
    </xf>
    <xf numFmtId="0" fontId="14"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4" fillId="2" borderId="0" xfId="0" applyFont="1" applyFill="1" applyBorder="1"/>
    <xf numFmtId="0" fontId="14" fillId="4" borderId="42" xfId="0" applyFont="1" applyFill="1" applyBorder="1"/>
    <xf numFmtId="14" fontId="14" fillId="7" borderId="42" xfId="0" applyNumberFormat="1" applyFont="1" applyFill="1" applyBorder="1" applyAlignment="1">
      <alignment horizontal="left"/>
    </xf>
    <xf numFmtId="14" fontId="14" fillId="7" borderId="44" xfId="0" applyNumberFormat="1" applyFont="1" applyFill="1" applyBorder="1" applyAlignment="1">
      <alignment horizontal="left"/>
    </xf>
    <xf numFmtId="14" fontId="14" fillId="7" borderId="45" xfId="0" applyNumberFormat="1" applyFont="1" applyFill="1" applyBorder="1" applyAlignment="1">
      <alignment horizontal="left"/>
    </xf>
    <xf numFmtId="14" fontId="12"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4"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2"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6"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4" fillId="10" borderId="15" xfId="0" applyNumberFormat="1" applyFont="1" applyFill="1" applyBorder="1" applyAlignment="1">
      <alignment horizontal="left"/>
    </xf>
    <xf numFmtId="0" fontId="14"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7" xfId="0" applyFill="1" applyBorder="1"/>
    <xf numFmtId="0" fontId="0" fillId="9" borderId="13" xfId="0" applyFill="1" applyBorder="1"/>
    <xf numFmtId="0" fontId="0" fillId="9" borderId="15" xfId="0" applyFill="1" applyBorder="1" applyAlignment="1">
      <alignment horizontal="left"/>
    </xf>
    <xf numFmtId="14" fontId="0" fillId="9" borderId="48" xfId="0" applyNumberFormat="1" applyFill="1" applyBorder="1" applyAlignment="1">
      <alignment horizontal="left"/>
    </xf>
    <xf numFmtId="0" fontId="0" fillId="9" borderId="14" xfId="0" applyFill="1" applyBorder="1"/>
    <xf numFmtId="14" fontId="0" fillId="2" borderId="0" xfId="0" applyNumberFormat="1" applyFill="1" applyAlignment="1">
      <alignment horizontal="left"/>
    </xf>
    <xf numFmtId="0" fontId="14" fillId="6" borderId="30" xfId="0" applyFont="1" applyFill="1" applyBorder="1"/>
    <xf numFmtId="0" fontId="14" fillId="0" borderId="0" xfId="0" applyFont="1" applyFill="1" applyBorder="1" applyAlignment="1"/>
    <xf numFmtId="0" fontId="14" fillId="10" borderId="0" xfId="0" applyFont="1" applyFill="1" applyBorder="1" applyAlignment="1">
      <alignment horizontal="left" vertical="center"/>
    </xf>
    <xf numFmtId="0" fontId="14" fillId="9" borderId="0" xfId="0" applyFont="1" applyFill="1" applyBorder="1" applyAlignment="1">
      <alignment horizontal="left" vertical="center"/>
    </xf>
    <xf numFmtId="0" fontId="14" fillId="7" borderId="33" xfId="0" applyFont="1" applyFill="1" applyBorder="1" applyAlignment="1">
      <alignment horizontal="left"/>
    </xf>
    <xf numFmtId="0" fontId="14" fillId="7" borderId="34" xfId="0" applyFont="1" applyFill="1" applyBorder="1" applyAlignment="1">
      <alignment horizontal="left"/>
    </xf>
    <xf numFmtId="0" fontId="14" fillId="6" borderId="33" xfId="0" applyFont="1" applyFill="1" applyBorder="1" applyAlignment="1">
      <alignment horizontal="left"/>
    </xf>
    <xf numFmtId="0" fontId="14" fillId="6" borderId="34" xfId="0" applyFont="1" applyFill="1" applyBorder="1" applyAlignment="1">
      <alignment horizontal="left"/>
    </xf>
    <xf numFmtId="0" fontId="14" fillId="0" borderId="0" xfId="0" applyFont="1" applyFill="1" applyBorder="1" applyAlignment="1">
      <alignment horizontal="left"/>
    </xf>
    <xf numFmtId="14" fontId="14" fillId="0" borderId="0" xfId="0" applyNumberFormat="1" applyFont="1" applyFill="1" applyBorder="1" applyAlignment="1">
      <alignment horizontal="left"/>
    </xf>
    <xf numFmtId="14" fontId="14" fillId="7" borderId="30"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14" fontId="0" fillId="9" borderId="0" xfId="0" applyNumberFormat="1" applyFill="1" applyBorder="1" applyAlignment="1">
      <alignment horizontal="left"/>
    </xf>
    <xf numFmtId="14" fontId="14" fillId="7" borderId="12" xfId="0" applyNumberFormat="1" applyFont="1" applyFill="1" applyBorder="1" applyAlignment="1">
      <alignment horizontal="left"/>
    </xf>
    <xf numFmtId="14" fontId="14" fillId="7" borderId="2" xfId="0" applyNumberFormat="1" applyFont="1" applyFill="1" applyBorder="1" applyAlignment="1">
      <alignment horizontal="left"/>
    </xf>
    <xf numFmtId="14" fontId="14" fillId="7" borderId="13" xfId="0" applyNumberFormat="1" applyFont="1" applyFill="1" applyBorder="1" applyAlignment="1">
      <alignment horizontal="left"/>
    </xf>
    <xf numFmtId="14" fontId="14" fillId="7" borderId="14" xfId="0" applyNumberFormat="1" applyFont="1" applyFill="1" applyBorder="1" applyAlignment="1">
      <alignment horizontal="left"/>
    </xf>
    <xf numFmtId="0" fontId="14" fillId="7" borderId="12" xfId="0" applyFont="1" applyFill="1" applyBorder="1" applyAlignment="1">
      <alignment horizontal="left"/>
    </xf>
    <xf numFmtId="0" fontId="14" fillId="7" borderId="2" xfId="0" applyFont="1" applyFill="1" applyBorder="1" applyAlignment="1">
      <alignment horizontal="left"/>
    </xf>
    <xf numFmtId="0" fontId="14" fillId="7" borderId="13" xfId="0" applyFont="1" applyFill="1" applyBorder="1" applyAlignment="1">
      <alignment horizontal="left"/>
    </xf>
    <xf numFmtId="0" fontId="14" fillId="7" borderId="14" xfId="0" applyFont="1" applyFill="1" applyBorder="1" applyAlignment="1">
      <alignment horizontal="left"/>
    </xf>
    <xf numFmtId="0" fontId="0" fillId="11" borderId="0" xfId="0" applyFill="1"/>
    <xf numFmtId="0" fontId="24" fillId="6" borderId="52" xfId="0" applyFont="1" applyFill="1" applyBorder="1"/>
    <xf numFmtId="0" fontId="25" fillId="6" borderId="0" xfId="0" applyFont="1" applyFill="1" applyBorder="1"/>
    <xf numFmtId="0" fontId="25" fillId="6" borderId="2" xfId="0" applyFont="1" applyFill="1" applyBorder="1"/>
    <xf numFmtId="0" fontId="0" fillId="11" borderId="0" xfId="0" applyFill="1" applyAlignment="1">
      <alignment horizontal="right"/>
    </xf>
    <xf numFmtId="0" fontId="21" fillId="11" borderId="0" xfId="0" applyFont="1" applyFill="1"/>
    <xf numFmtId="0" fontId="0" fillId="11" borderId="0" xfId="0" applyNumberFormat="1" applyFill="1" applyAlignment="1">
      <alignment horizontal="left"/>
    </xf>
    <xf numFmtId="14" fontId="14" fillId="11" borderId="0" xfId="0" applyNumberFormat="1" applyFont="1" applyFill="1" applyBorder="1" applyAlignment="1">
      <alignment horizontal="left"/>
    </xf>
    <xf numFmtId="0" fontId="14"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14" fontId="0" fillId="11" borderId="0" xfId="0" applyNumberFormat="1" applyFill="1" applyAlignment="1">
      <alignment horizontal="left"/>
    </xf>
    <xf numFmtId="0" fontId="0" fillId="3" borderId="0" xfId="0" applyFill="1" applyBorder="1"/>
    <xf numFmtId="0" fontId="0" fillId="0" borderId="0" xfId="0" applyFont="1" applyFill="1"/>
    <xf numFmtId="0" fontId="13"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2" fillId="3" borderId="0" xfId="0" applyFont="1" applyFill="1" applyBorder="1" applyAlignment="1">
      <alignment horizontal="center" vertical="center"/>
    </xf>
    <xf numFmtId="0" fontId="14"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0" fillId="3" borderId="0" xfId="0" applyFill="1"/>
    <xf numFmtId="164" fontId="0" fillId="2" borderId="0" xfId="0" applyNumberFormat="1" applyFont="1" applyFill="1" applyBorder="1" applyAlignment="1">
      <alignment horizontal="left" vertical="center"/>
    </xf>
    <xf numFmtId="0" fontId="2" fillId="3" borderId="24" xfId="0" applyFont="1" applyFill="1" applyBorder="1" applyAlignment="1">
      <alignment horizontal="center" vertical="center"/>
    </xf>
    <xf numFmtId="0" fontId="0" fillId="3" borderId="0" xfId="0" applyFont="1" applyFill="1" applyAlignment="1">
      <alignment horizontal="center" vertical="center"/>
    </xf>
    <xf numFmtId="0" fontId="2" fillId="3" borderId="0" xfId="0" applyFont="1" applyFill="1" applyAlignment="1">
      <alignment horizontal="center" vertical="center"/>
    </xf>
    <xf numFmtId="0" fontId="0" fillId="3" borderId="0" xfId="0" applyFont="1" applyFill="1"/>
    <xf numFmtId="0" fontId="0" fillId="3" borderId="24" xfId="0" applyFill="1" applyBorder="1"/>
    <xf numFmtId="0" fontId="7" fillId="3" borderId="21" xfId="0" applyFont="1" applyFill="1" applyBorder="1" applyAlignment="1">
      <alignment horizontal="left" indent="1"/>
    </xf>
    <xf numFmtId="0" fontId="0" fillId="3" borderId="21" xfId="0" applyFont="1" applyFill="1" applyBorder="1" applyAlignment="1">
      <alignment horizontal="center" vertical="center"/>
    </xf>
    <xf numFmtId="0" fontId="7" fillId="3" borderId="23" xfId="0" applyFont="1" applyFill="1" applyBorder="1" applyAlignment="1">
      <alignment horizontal="left" indent="1"/>
    </xf>
    <xf numFmtId="14" fontId="14" fillId="7" borderId="30" xfId="0" applyNumberFormat="1" applyFont="1" applyFill="1" applyBorder="1" applyAlignment="1">
      <alignment horizontal="left"/>
    </xf>
    <xf numFmtId="14" fontId="0" fillId="2" borderId="0" xfId="0" applyNumberFormat="1" applyFill="1" applyBorder="1" applyAlignment="1">
      <alignment horizontal="left"/>
    </xf>
    <xf numFmtId="14" fontId="14" fillId="7" borderId="34" xfId="0" applyNumberFormat="1" applyFont="1" applyFill="1" applyBorder="1" applyAlignment="1">
      <alignment horizontal="left"/>
    </xf>
    <xf numFmtId="0" fontId="17" fillId="0" borderId="0" xfId="0" applyFont="1" applyFill="1"/>
    <xf numFmtId="0" fontId="18" fillId="0" borderId="0" xfId="0" applyFont="1" applyFill="1" applyBorder="1" applyAlignment="1">
      <alignment horizontal="left"/>
    </xf>
    <xf numFmtId="0" fontId="18"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20"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2" fillId="11" borderId="0" xfId="0" applyFont="1" applyFill="1" applyBorder="1" applyAlignment="1">
      <alignment vertical="center"/>
    </xf>
    <xf numFmtId="0" fontId="20" fillId="11" borderId="0" xfId="0" applyFont="1" applyFill="1" applyBorder="1"/>
    <xf numFmtId="0" fontId="22" fillId="11" borderId="0" xfId="0" applyFont="1" applyFill="1" applyBorder="1" applyAlignment="1"/>
    <xf numFmtId="0" fontId="5" fillId="0" borderId="0" xfId="0" applyFont="1" applyFill="1"/>
    <xf numFmtId="0" fontId="30" fillId="0" borderId="0" xfId="0" applyFont="1"/>
    <xf numFmtId="0" fontId="0" fillId="0" borderId="79" xfId="0" applyFill="1" applyBorder="1" applyAlignment="1">
      <alignment horizontal="right"/>
    </xf>
    <xf numFmtId="0" fontId="0" fillId="0" borderId="79" xfId="0" applyFill="1" applyBorder="1"/>
    <xf numFmtId="0" fontId="18" fillId="0" borderId="0" xfId="0" applyFont="1" applyFill="1" applyBorder="1" applyAlignment="1">
      <alignment horizontal="left" wrapText="1"/>
    </xf>
    <xf numFmtId="0" fontId="18"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4" fillId="10" borderId="8" xfId="0" applyNumberFormat="1" applyFont="1" applyFill="1" applyBorder="1" applyAlignment="1">
      <alignment horizontal="left"/>
    </xf>
    <xf numFmtId="0" fontId="0" fillId="0" borderId="0" xfId="0" applyFill="1" applyAlignment="1">
      <alignment horizontal="left"/>
    </xf>
    <xf numFmtId="0" fontId="23" fillId="0" borderId="0" xfId="0" applyFont="1" applyFill="1" applyBorder="1" applyAlignment="1">
      <alignment horizontal="center"/>
    </xf>
    <xf numFmtId="0" fontId="0" fillId="0" borderId="0" xfId="0" applyFill="1" applyBorder="1" applyAlignment="1">
      <alignment horizontal="center"/>
    </xf>
    <xf numFmtId="0" fontId="27" fillId="2" borderId="0" xfId="0" applyFont="1" applyFill="1" applyAlignment="1">
      <alignment horizontal="center"/>
    </xf>
    <xf numFmtId="0" fontId="28" fillId="2" borderId="0" xfId="0" applyFont="1" applyFill="1"/>
    <xf numFmtId="0" fontId="12" fillId="2" borderId="0" xfId="0" applyFont="1" applyFill="1"/>
    <xf numFmtId="0" fontId="28" fillId="2" borderId="0" xfId="0" applyFont="1" applyFill="1" applyAlignment="1">
      <alignment horizontal="right"/>
    </xf>
    <xf numFmtId="0" fontId="0" fillId="2" borderId="76" xfId="0" applyFill="1" applyBorder="1"/>
    <xf numFmtId="0" fontId="0" fillId="2" borderId="77" xfId="0" applyFill="1" applyBorder="1"/>
    <xf numFmtId="0" fontId="29" fillId="2" borderId="0" xfId="0" applyFont="1" applyFill="1"/>
    <xf numFmtId="0" fontId="27" fillId="2" borderId="0" xfId="0" applyFont="1" applyFill="1" applyAlignment="1">
      <alignment vertical="center"/>
    </xf>
    <xf numFmtId="0" fontId="27" fillId="2" borderId="0" xfId="0" applyFont="1" applyFill="1"/>
    <xf numFmtId="0" fontId="27" fillId="2" borderId="0" xfId="0" applyFont="1" applyFill="1" applyAlignment="1">
      <alignment horizontal="center" vertical="center"/>
    </xf>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9" borderId="0" xfId="0" applyFont="1" applyFill="1"/>
    <xf numFmtId="0" fontId="5" fillId="10" borderId="0" xfId="0" applyFont="1" applyFill="1"/>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2" fillId="0" borderId="0" xfId="0" applyFont="1" applyFill="1" applyBorder="1" applyAlignment="1">
      <alignment horizontal="center"/>
    </xf>
    <xf numFmtId="14" fontId="14" fillId="7" borderId="75" xfId="0" applyNumberFormat="1" applyFont="1" applyFill="1" applyBorder="1" applyAlignment="1">
      <alignment horizontal="left"/>
    </xf>
    <xf numFmtId="14" fontId="14" fillId="7" borderId="74" xfId="0" applyNumberFormat="1" applyFont="1" applyFill="1" applyBorder="1" applyAlignment="1">
      <alignment horizontal="left"/>
    </xf>
    <xf numFmtId="14" fontId="14" fillId="7" borderId="58" xfId="0" applyNumberFormat="1" applyFont="1" applyFill="1" applyBorder="1" applyAlignment="1">
      <alignment horizontal="left"/>
    </xf>
    <xf numFmtId="14" fontId="14" fillId="7" borderId="59" xfId="0" applyNumberFormat="1" applyFont="1" applyFill="1" applyBorder="1" applyAlignment="1">
      <alignment horizontal="left"/>
    </xf>
    <xf numFmtId="14" fontId="14" fillId="7" borderId="60" xfId="0" applyNumberFormat="1" applyFont="1" applyFill="1" applyBorder="1" applyAlignment="1">
      <alignment horizontal="left"/>
    </xf>
    <xf numFmtId="14" fontId="14" fillId="7" borderId="61" xfId="0" applyNumberFormat="1" applyFont="1" applyFill="1" applyBorder="1" applyAlignment="1">
      <alignment horizontal="left"/>
    </xf>
    <xf numFmtId="14" fontId="14" fillId="7" borderId="56" xfId="0" applyNumberFormat="1" applyFont="1" applyFill="1" applyBorder="1" applyAlignment="1">
      <alignment horizontal="left"/>
    </xf>
    <xf numFmtId="14" fontId="14" fillId="7" borderId="57" xfId="0" applyNumberFormat="1" applyFont="1" applyFill="1" applyBorder="1" applyAlignment="1">
      <alignment horizontal="left"/>
    </xf>
    <xf numFmtId="0" fontId="12" fillId="0" borderId="0" xfId="0" applyFont="1" applyFill="1"/>
    <xf numFmtId="0" fontId="28" fillId="0" borderId="0" xfId="0" applyFont="1" applyFill="1"/>
    <xf numFmtId="0" fontId="32" fillId="0" borderId="0" xfId="0" applyFont="1" applyFill="1"/>
    <xf numFmtId="0" fontId="33" fillId="10" borderId="12" xfId="0" applyFont="1" applyFill="1" applyBorder="1"/>
    <xf numFmtId="0" fontId="28" fillId="0" borderId="0" xfId="0" applyFont="1" applyFill="1" applyBorder="1" applyAlignment="1">
      <alignment horizontal="right" indent="1"/>
    </xf>
    <xf numFmtId="0" fontId="34" fillId="0" borderId="0" xfId="0" applyFont="1" applyFill="1" applyBorder="1" applyAlignment="1">
      <alignment horizontal="center" vertical="center"/>
    </xf>
    <xf numFmtId="0" fontId="28" fillId="0" borderId="0" xfId="0" applyFont="1" applyFill="1" applyBorder="1"/>
    <xf numFmtId="0" fontId="28" fillId="0" borderId="0" xfId="0" applyFont="1"/>
    <xf numFmtId="14" fontId="14" fillId="7" borderId="49" xfId="0" applyNumberFormat="1" applyFont="1" applyFill="1" applyBorder="1" applyAlignment="1">
      <alignment horizontal="left"/>
    </xf>
    <xf numFmtId="0" fontId="16" fillId="6" borderId="64" xfId="0" applyFont="1" applyFill="1" applyBorder="1"/>
    <xf numFmtId="0" fontId="16" fillId="6" borderId="65" xfId="0" applyFont="1" applyFill="1" applyBorder="1"/>
    <xf numFmtId="0" fontId="16" fillId="6" borderId="66" xfId="0" applyFont="1" applyFill="1" applyBorder="1"/>
    <xf numFmtId="0" fontId="16" fillId="6" borderId="55" xfId="0" applyFont="1" applyFill="1" applyBorder="1"/>
    <xf numFmtId="14" fontId="16" fillId="6" borderId="64" xfId="0" applyNumberFormat="1" applyFont="1" applyFill="1" applyBorder="1" applyAlignment="1">
      <alignment horizontal="left"/>
    </xf>
    <xf numFmtId="14" fontId="16" fillId="6" borderId="65" xfId="0" applyNumberFormat="1" applyFont="1" applyFill="1" applyBorder="1" applyAlignment="1">
      <alignment horizontal="left"/>
    </xf>
    <xf numFmtId="0" fontId="0" fillId="6" borderId="62" xfId="0" applyFill="1" applyBorder="1" applyAlignment="1">
      <alignment horizontal="center" vertical="center"/>
    </xf>
    <xf numFmtId="0" fontId="14" fillId="6" borderId="50" xfId="0" applyFont="1" applyFill="1" applyBorder="1" applyAlignment="1">
      <alignment horizontal="center" vertical="center"/>
    </xf>
    <xf numFmtId="0" fontId="14" fillId="6" borderId="51" xfId="0" applyFont="1" applyFill="1" applyBorder="1" applyAlignment="1">
      <alignment horizontal="center" vertical="center"/>
    </xf>
    <xf numFmtId="0" fontId="0" fillId="6" borderId="62" xfId="0" applyFill="1" applyBorder="1"/>
    <xf numFmtId="0" fontId="16" fillId="6" borderId="54" xfId="0" applyFont="1" applyFill="1" applyBorder="1" applyAlignment="1">
      <alignment horizontal="left"/>
    </xf>
    <xf numFmtId="0" fontId="16" fillId="6" borderId="55" xfId="0" applyFont="1" applyFill="1" applyBorder="1" applyAlignment="1">
      <alignment horizontal="left"/>
    </xf>
    <xf numFmtId="0" fontId="16" fillId="13" borderId="54" xfId="0" applyFont="1" applyFill="1" applyBorder="1"/>
    <xf numFmtId="0" fontId="16" fillId="13" borderId="55" xfId="0" applyFont="1" applyFill="1" applyBorder="1"/>
    <xf numFmtId="0" fontId="14" fillId="6" borderId="50" xfId="0" applyFont="1" applyFill="1" applyBorder="1" applyAlignment="1">
      <alignment horizontal="center"/>
    </xf>
    <xf numFmtId="0" fontId="14" fillId="6" borderId="51" xfId="0" applyFont="1" applyFill="1" applyBorder="1" applyAlignment="1">
      <alignment horizontal="center"/>
    </xf>
    <xf numFmtId="0" fontId="14" fillId="7" borderId="33" xfId="0" applyFont="1" applyFill="1" applyBorder="1" applyAlignment="1">
      <alignment vertical="center"/>
    </xf>
    <xf numFmtId="0" fontId="14" fillId="7" borderId="33"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8" xfId="0" applyFill="1" applyBorder="1"/>
    <xf numFmtId="0" fontId="0" fillId="15" borderId="35" xfId="0" applyFill="1" applyBorder="1"/>
    <xf numFmtId="0" fontId="0" fillId="15" borderId="39" xfId="0" applyFill="1" applyBorder="1"/>
    <xf numFmtId="0" fontId="31"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4" fillId="8" borderId="36" xfId="0" applyNumberFormat="1" applyFont="1" applyFill="1" applyBorder="1" applyAlignment="1" applyProtection="1">
      <alignment horizontal="center" vertical="center"/>
      <protection locked="0"/>
    </xf>
    <xf numFmtId="14" fontId="14" fillId="8" borderId="30" xfId="0" applyNumberFormat="1" applyFont="1" applyFill="1" applyBorder="1" applyAlignment="1" applyProtection="1">
      <alignment horizontal="center"/>
      <protection locked="0"/>
    </xf>
    <xf numFmtId="14" fontId="0" fillId="8" borderId="30" xfId="0" applyNumberFormat="1" applyFill="1" applyBorder="1" applyAlignment="1" applyProtection="1">
      <alignment horizontal="center"/>
      <protection locked="0"/>
    </xf>
    <xf numFmtId="14" fontId="14" fillId="5" borderId="30" xfId="0" applyNumberFormat="1" applyFont="1" applyFill="1" applyBorder="1" applyAlignment="1" applyProtection="1">
      <alignment horizontal="left"/>
      <protection locked="0"/>
    </xf>
    <xf numFmtId="0" fontId="0" fillId="8" borderId="82" xfId="0" applyFill="1" applyBorder="1" applyAlignment="1" applyProtection="1">
      <alignment horizontal="center"/>
      <protection locked="0"/>
    </xf>
    <xf numFmtId="0" fontId="0" fillId="8" borderId="30" xfId="0" applyFill="1" applyBorder="1" applyAlignment="1" applyProtection="1">
      <alignment horizontal="center"/>
      <protection locked="0"/>
    </xf>
    <xf numFmtId="0" fontId="0" fillId="8" borderId="44" xfId="0" applyFill="1" applyBorder="1" applyAlignment="1" applyProtection="1">
      <alignment horizontal="center"/>
      <protection locked="0"/>
    </xf>
    <xf numFmtId="14" fontId="14" fillId="14" borderId="30" xfId="0" applyNumberFormat="1" applyFont="1" applyFill="1" applyBorder="1" applyAlignment="1" applyProtection="1">
      <alignment horizontal="left"/>
      <protection locked="0"/>
    </xf>
    <xf numFmtId="0" fontId="0" fillId="14" borderId="30" xfId="0" applyFill="1" applyBorder="1" applyProtection="1">
      <protection locked="0"/>
    </xf>
    <xf numFmtId="0" fontId="0" fillId="0" borderId="0" xfId="0" applyFill="1" applyBorder="1" applyProtection="1">
      <protection locked="0"/>
    </xf>
    <xf numFmtId="14" fontId="14" fillId="8" borderId="67" xfId="0" applyNumberFormat="1" applyFont="1" applyFill="1" applyBorder="1" applyAlignment="1" applyProtection="1">
      <alignment horizontal="left" vertical="center"/>
      <protection locked="0"/>
    </xf>
    <xf numFmtId="14" fontId="14" fillId="8" borderId="68" xfId="0" applyNumberFormat="1" applyFont="1" applyFill="1" applyBorder="1" applyAlignment="1" applyProtection="1">
      <alignment horizontal="left" vertical="center"/>
      <protection locked="0"/>
    </xf>
    <xf numFmtId="14" fontId="14" fillId="8" borderId="69" xfId="0" applyNumberFormat="1" applyFont="1" applyFill="1" applyBorder="1" applyAlignment="1" applyProtection="1">
      <alignment horizontal="left" vertical="center"/>
      <protection locked="0"/>
    </xf>
    <xf numFmtId="14" fontId="14" fillId="8" borderId="70" xfId="0" applyNumberFormat="1" applyFont="1" applyFill="1" applyBorder="1" applyAlignment="1" applyProtection="1">
      <alignment horizontal="left" vertical="center"/>
      <protection locked="0"/>
    </xf>
    <xf numFmtId="0" fontId="14" fillId="8" borderId="69" xfId="0" applyFont="1" applyFill="1" applyBorder="1" applyAlignment="1" applyProtection="1">
      <alignment horizontal="left" vertical="center"/>
      <protection locked="0"/>
    </xf>
    <xf numFmtId="0" fontId="14" fillId="8" borderId="70" xfId="0" applyFont="1" applyFill="1" applyBorder="1" applyAlignment="1" applyProtection="1">
      <alignment horizontal="left" vertical="center"/>
      <protection locked="0"/>
    </xf>
    <xf numFmtId="0" fontId="14" fillId="8" borderId="71" xfId="0" applyFont="1" applyFill="1" applyBorder="1" applyAlignment="1" applyProtection="1">
      <alignment horizontal="left" vertical="center"/>
      <protection locked="0"/>
    </xf>
    <xf numFmtId="0" fontId="14" fillId="8" borderId="72" xfId="0" applyFont="1" applyFill="1" applyBorder="1" applyAlignment="1" applyProtection="1">
      <alignment horizontal="left" vertical="center"/>
      <protection locked="0"/>
    </xf>
    <xf numFmtId="14" fontId="14" fillId="8" borderId="73" xfId="0" applyNumberFormat="1" applyFont="1" applyFill="1" applyBorder="1" applyAlignment="1" applyProtection="1">
      <alignment vertical="center"/>
      <protection locked="0"/>
    </xf>
    <xf numFmtId="14" fontId="14" fillId="8" borderId="74" xfId="0" applyNumberFormat="1" applyFont="1" applyFill="1" applyBorder="1" applyAlignment="1" applyProtection="1">
      <alignment vertical="center"/>
      <protection locked="0"/>
    </xf>
    <xf numFmtId="14" fontId="14" fillId="8" borderId="69" xfId="0" applyNumberFormat="1" applyFont="1" applyFill="1" applyBorder="1" applyAlignment="1" applyProtection="1">
      <alignment vertical="center"/>
      <protection locked="0"/>
    </xf>
    <xf numFmtId="14" fontId="14" fillId="8" borderId="59" xfId="0" applyNumberFormat="1" applyFont="1" applyFill="1" applyBorder="1" applyAlignment="1" applyProtection="1">
      <alignment vertical="center"/>
      <protection locked="0"/>
    </xf>
    <xf numFmtId="0" fontId="14" fillId="8" borderId="69" xfId="0" applyFont="1" applyFill="1" applyBorder="1" applyAlignment="1" applyProtection="1">
      <alignment vertical="center"/>
      <protection locked="0"/>
    </xf>
    <xf numFmtId="0" fontId="14" fillId="8" borderId="59" xfId="0" applyFont="1" applyFill="1" applyBorder="1" applyAlignment="1" applyProtection="1">
      <alignment vertical="center"/>
      <protection locked="0"/>
    </xf>
    <xf numFmtId="0" fontId="14" fillId="8" borderId="71" xfId="0" applyFont="1" applyFill="1" applyBorder="1" applyAlignment="1" applyProtection="1">
      <alignment vertical="center"/>
      <protection locked="0"/>
    </xf>
    <xf numFmtId="0" fontId="14" fillId="8" borderId="61" xfId="0" applyFont="1" applyFill="1" applyBorder="1" applyAlignment="1" applyProtection="1">
      <alignment vertical="center"/>
      <protection locked="0"/>
    </xf>
    <xf numFmtId="0" fontId="14" fillId="8" borderId="30" xfId="0" applyFont="1" applyFill="1" applyBorder="1" applyProtection="1">
      <protection locked="0"/>
    </xf>
    <xf numFmtId="0" fontId="14" fillId="8" borderId="42" xfId="0" applyFont="1" applyFill="1" applyBorder="1" applyProtection="1">
      <protection locked="0"/>
    </xf>
    <xf numFmtId="0" fontId="14" fillId="8" borderId="42" xfId="0" applyNumberFormat="1" applyFont="1" applyFill="1" applyBorder="1" applyAlignment="1" applyProtection="1">
      <alignment horizontal="left"/>
      <protection locked="0"/>
    </xf>
    <xf numFmtId="0" fontId="14" fillId="8" borderId="44" xfId="0" applyFont="1" applyFill="1" applyBorder="1" applyProtection="1">
      <protection locked="0"/>
    </xf>
    <xf numFmtId="0" fontId="14" fillId="8" borderId="45" xfId="0" applyFont="1" applyFill="1" applyBorder="1" applyProtection="1">
      <protection locked="0"/>
    </xf>
    <xf numFmtId="164" fontId="12" fillId="0" borderId="16" xfId="0" applyNumberFormat="1" applyFont="1" applyFill="1" applyBorder="1" applyAlignment="1">
      <alignment horizontal="left" vertical="center"/>
    </xf>
    <xf numFmtId="164" fontId="0" fillId="0" borderId="10" xfId="0" applyNumberFormat="1" applyFont="1" applyFill="1" applyBorder="1" applyAlignment="1">
      <alignment horizontal="left" vertical="center"/>
    </xf>
    <xf numFmtId="0" fontId="35" fillId="0" borderId="0" xfId="1" applyFont="1" applyBorder="1" applyAlignment="1">
      <alignment horizontal="left" vertical="center" indent="1"/>
    </xf>
    <xf numFmtId="0" fontId="0" fillId="2" borderId="0" xfId="0" applyFill="1" applyBorder="1" applyAlignment="1">
      <alignment horizontal="left" indent="1"/>
    </xf>
    <xf numFmtId="0" fontId="0" fillId="15" borderId="35"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6" fillId="2" borderId="0" xfId="0" applyFont="1" applyFill="1" applyProtection="1"/>
    <xf numFmtId="14" fontId="0" fillId="4" borderId="30" xfId="0" applyNumberFormat="1" applyFill="1" applyBorder="1" applyAlignment="1">
      <alignment horizontal="left" vertical="center"/>
    </xf>
    <xf numFmtId="0" fontId="0" fillId="4" borderId="30" xfId="0" applyFill="1" applyBorder="1" applyAlignment="1">
      <alignment horizontal="left" vertical="center"/>
    </xf>
    <xf numFmtId="14" fontId="0" fillId="4" borderId="42"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4" borderId="45" xfId="0" applyNumberFormat="1" applyFill="1" applyBorder="1" applyAlignment="1">
      <alignment horizontal="left" vertical="center"/>
    </xf>
    <xf numFmtId="14" fontId="0" fillId="7" borderId="30"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8" fillId="9" borderId="0" xfId="0" applyFont="1" applyFill="1" applyBorder="1"/>
    <xf numFmtId="0" fontId="33" fillId="10" borderId="0" xfId="0" applyFont="1" applyFill="1" applyBorder="1"/>
    <xf numFmtId="0" fontId="33" fillId="9" borderId="0" xfId="0" applyFont="1" applyFill="1" applyBorder="1"/>
    <xf numFmtId="0" fontId="38" fillId="9" borderId="2" xfId="0" applyFont="1" applyFill="1" applyBorder="1"/>
    <xf numFmtId="14" fontId="38" fillId="9" borderId="0" xfId="0" applyNumberFormat="1" applyFont="1" applyFill="1" applyBorder="1" applyAlignment="1">
      <alignment horizontal="left"/>
    </xf>
    <xf numFmtId="0" fontId="38" fillId="9" borderId="0" xfId="0" applyFont="1" applyFill="1"/>
    <xf numFmtId="0" fontId="40" fillId="2" borderId="0" xfId="0" applyFont="1" applyFill="1" applyProtection="1"/>
    <xf numFmtId="0" fontId="0" fillId="2" borderId="87" xfId="0" applyFill="1" applyBorder="1"/>
    <xf numFmtId="0" fontId="0" fillId="2" borderId="0" xfId="0" applyFont="1" applyFill="1" applyBorder="1" applyProtection="1"/>
    <xf numFmtId="0" fontId="40" fillId="2" borderId="0" xfId="0" applyFont="1" applyFill="1" applyBorder="1" applyProtection="1"/>
    <xf numFmtId="0" fontId="0" fillId="8" borderId="33" xfId="0" applyFill="1" applyBorder="1" applyAlignment="1">
      <alignment horizontal="left" indent="1"/>
    </xf>
    <xf numFmtId="0" fontId="0" fillId="8" borderId="34" xfId="0" applyFill="1" applyBorder="1"/>
    <xf numFmtId="0" fontId="0" fillId="4" borderId="33" xfId="0" applyFill="1" applyBorder="1" applyAlignment="1">
      <alignment horizontal="left" indent="1"/>
    </xf>
    <xf numFmtId="0" fontId="0" fillId="4" borderId="34" xfId="0" applyFill="1" applyBorder="1"/>
    <xf numFmtId="0" fontId="0" fillId="16" borderId="33" xfId="0" applyFill="1" applyBorder="1" applyAlignment="1">
      <alignment horizontal="left" indent="1"/>
    </xf>
    <xf numFmtId="0" fontId="0" fillId="16" borderId="34" xfId="0" applyFill="1" applyBorder="1"/>
    <xf numFmtId="0" fontId="0" fillId="5" borderId="33" xfId="0" applyFill="1" applyBorder="1" applyAlignment="1">
      <alignment horizontal="left" indent="1"/>
    </xf>
    <xf numFmtId="0" fontId="0" fillId="5" borderId="34" xfId="0" applyFill="1" applyBorder="1"/>
    <xf numFmtId="0" fontId="0" fillId="2" borderId="40" xfId="0" applyFill="1" applyBorder="1"/>
    <xf numFmtId="0" fontId="9" fillId="2" borderId="0" xfId="0" applyFont="1" applyFill="1" applyProtection="1"/>
    <xf numFmtId="0" fontId="39" fillId="17" borderId="0" xfId="0" applyFont="1" applyFill="1" applyAlignment="1" applyProtection="1">
      <alignment vertical="top"/>
    </xf>
    <xf numFmtId="0" fontId="40" fillId="17" borderId="0" xfId="0" applyFont="1" applyFill="1" applyAlignment="1">
      <alignment vertical="top"/>
    </xf>
    <xf numFmtId="0" fontId="37" fillId="17" borderId="0" xfId="0" applyFont="1" applyFill="1" applyBorder="1" applyAlignment="1" applyProtection="1">
      <alignment vertical="top"/>
    </xf>
    <xf numFmtId="0" fontId="40" fillId="17" borderId="0" xfId="0" applyFont="1" applyFill="1" applyBorder="1" applyAlignment="1" applyProtection="1">
      <alignment vertical="top"/>
    </xf>
    <xf numFmtId="0" fontId="0" fillId="17" borderId="0" xfId="0" applyFill="1"/>
    <xf numFmtId="0" fontId="0" fillId="17" borderId="87" xfId="0" applyFill="1" applyBorder="1"/>
    <xf numFmtId="0" fontId="0" fillId="11" borderId="0" xfId="0" applyFont="1" applyFill="1" applyProtection="1"/>
    <xf numFmtId="0" fontId="22" fillId="11" borderId="0" xfId="0" applyFont="1" applyFill="1" applyAlignment="1" applyProtection="1">
      <alignment vertical="center"/>
    </xf>
    <xf numFmtId="0" fontId="32" fillId="2" borderId="0" xfId="0" applyFont="1" applyFill="1" applyBorder="1"/>
    <xf numFmtId="0" fontId="5" fillId="2" borderId="40" xfId="0" applyFont="1" applyFill="1" applyBorder="1" applyAlignment="1">
      <alignment horizontal="left" indent="2"/>
    </xf>
    <xf numFmtId="0" fontId="0" fillId="2" borderId="40" xfId="0" applyFill="1" applyBorder="1" applyAlignment="1">
      <alignment horizontal="left" indent="2"/>
    </xf>
    <xf numFmtId="0" fontId="14" fillId="2" borderId="0" xfId="0" applyFont="1" applyFill="1" applyAlignment="1" applyProtection="1">
      <alignment vertical="center"/>
    </xf>
    <xf numFmtId="0" fontId="14" fillId="2" borderId="0" xfId="0" applyFont="1" applyFill="1" applyAlignment="1" applyProtection="1"/>
    <xf numFmtId="0" fontId="42" fillId="17" borderId="0" xfId="1" applyFont="1" applyFill="1"/>
    <xf numFmtId="0" fontId="44" fillId="2" borderId="0" xfId="0" applyFont="1" applyFill="1" applyAlignment="1">
      <alignment horizontal="left" indent="1"/>
    </xf>
    <xf numFmtId="14" fontId="0" fillId="7" borderId="42" xfId="0" applyNumberFormat="1" applyFill="1" applyBorder="1" applyAlignment="1">
      <alignment horizontal="left" vertical="center"/>
    </xf>
    <xf numFmtId="14" fontId="0" fillId="7" borderId="44" xfId="0" applyNumberFormat="1" applyFill="1" applyBorder="1" applyAlignment="1">
      <alignment horizontal="left" vertical="center"/>
    </xf>
    <xf numFmtId="14" fontId="0" fillId="7" borderId="45" xfId="0" applyNumberFormat="1" applyFill="1" applyBorder="1" applyAlignment="1">
      <alignment horizontal="left" vertical="center"/>
    </xf>
    <xf numFmtId="165" fontId="11" fillId="0" borderId="1" xfId="0" applyNumberFormat="1" applyFont="1" applyFill="1" applyBorder="1" applyAlignment="1">
      <alignment vertical="center"/>
    </xf>
    <xf numFmtId="165" fontId="11" fillId="0" borderId="0" xfId="0" applyNumberFormat="1" applyFont="1" applyFill="1" applyBorder="1" applyAlignment="1">
      <alignment vertical="center"/>
    </xf>
    <xf numFmtId="165" fontId="11" fillId="0" borderId="27" xfId="0" applyNumberFormat="1" applyFont="1" applyFill="1" applyBorder="1" applyAlignment="1">
      <alignment horizontal="center" vertical="center"/>
    </xf>
    <xf numFmtId="165" fontId="11" fillId="0" borderId="13"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65" fontId="11" fillId="0" borderId="27" xfId="0" applyNumberFormat="1" applyFont="1" applyBorder="1" applyAlignment="1">
      <alignment horizontal="center" vertical="center"/>
    </xf>
    <xf numFmtId="165" fontId="11" fillId="0" borderId="13" xfId="0" applyNumberFormat="1" applyFont="1" applyBorder="1" applyAlignment="1">
      <alignment horizontal="center" vertical="center"/>
    </xf>
    <xf numFmtId="0" fontId="35" fillId="0" borderId="1" xfId="1" applyFont="1" applyBorder="1" applyAlignment="1">
      <alignment horizontal="left" vertical="center"/>
    </xf>
    <xf numFmtId="14" fontId="2" fillId="3" borderId="24" xfId="0" applyNumberFormat="1" applyFont="1" applyFill="1" applyBorder="1" applyAlignment="1">
      <alignment horizontal="center"/>
    </xf>
    <xf numFmtId="14" fontId="2" fillId="3" borderId="25" xfId="0" applyNumberFormat="1" applyFont="1" applyFill="1" applyBorder="1" applyAlignment="1">
      <alignment horizont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10" fillId="0" borderId="0" xfId="0" applyFont="1" applyBorder="1" applyAlignment="1">
      <alignment horizontal="left" vertical="center" indent="2"/>
    </xf>
    <xf numFmtId="0" fontId="10" fillId="0" borderId="0" xfId="0" applyFont="1" applyFill="1" applyBorder="1" applyAlignment="1">
      <alignment horizontal="left" vertical="center" indent="2"/>
    </xf>
    <xf numFmtId="14" fontId="2" fillId="3" borderId="0" xfId="0" applyNumberFormat="1" applyFont="1" applyFill="1" applyBorder="1" applyAlignment="1">
      <alignment horizontal="center"/>
    </xf>
    <xf numFmtId="14" fontId="2" fillId="3" borderId="22" xfId="0" applyNumberFormat="1" applyFont="1" applyFill="1" applyBorder="1" applyAlignment="1">
      <alignment horizontal="center"/>
    </xf>
    <xf numFmtId="14" fontId="2" fillId="3" borderId="24" xfId="0" applyNumberFormat="1" applyFont="1" applyFill="1" applyBorder="1" applyAlignment="1">
      <alignment horizontal="center" vertical="center"/>
    </xf>
    <xf numFmtId="0" fontId="26" fillId="0" borderId="0" xfId="0" applyFont="1" applyAlignment="1" applyProtection="1">
      <alignment horizontal="center" vertical="center"/>
      <protection locked="0"/>
    </xf>
    <xf numFmtId="14" fontId="2" fillId="3" borderId="0" xfId="0" applyNumberFormat="1" applyFont="1" applyFill="1" applyBorder="1" applyAlignment="1">
      <alignment horizontal="center" vertical="center"/>
    </xf>
    <xf numFmtId="165" fontId="11" fillId="0" borderId="9" xfId="0" applyNumberFormat="1" applyFont="1" applyFill="1" applyBorder="1" applyAlignment="1">
      <alignment horizontal="center" vertical="center"/>
    </xf>
    <xf numFmtId="165" fontId="11" fillId="2" borderId="27"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0" borderId="9" xfId="0" applyNumberFormat="1"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 fillId="2" borderId="28" xfId="0" applyFont="1" applyFill="1" applyBorder="1" applyAlignment="1">
      <alignment horizontal="center" vertical="center"/>
    </xf>
    <xf numFmtId="0" fontId="43" fillId="2" borderId="0" xfId="1" applyFont="1" applyFill="1" applyAlignment="1">
      <alignment horizontal="right" indent="7"/>
    </xf>
    <xf numFmtId="0" fontId="44" fillId="2" borderId="0" xfId="0" applyFont="1" applyFill="1" applyAlignment="1">
      <alignment horizontal="left" indent="1"/>
    </xf>
    <xf numFmtId="14" fontId="14" fillId="7" borderId="33" xfId="0" applyNumberFormat="1" applyFont="1" applyFill="1" applyBorder="1" applyAlignment="1">
      <alignment horizontal="left"/>
    </xf>
    <xf numFmtId="14" fontId="14" fillId="7" borderId="34" xfId="0" applyNumberFormat="1" applyFont="1" applyFill="1" applyBorder="1" applyAlignment="1">
      <alignment horizontal="left"/>
    </xf>
    <xf numFmtId="14" fontId="16" fillId="0" borderId="33" xfId="0" applyNumberFormat="1" applyFont="1" applyFill="1" applyBorder="1" applyAlignment="1">
      <alignment horizontal="left" vertical="center"/>
    </xf>
    <xf numFmtId="14" fontId="16" fillId="0" borderId="32" xfId="0" applyNumberFormat="1" applyFont="1" applyFill="1" applyBorder="1" applyAlignment="1">
      <alignment horizontal="left" vertical="center"/>
    </xf>
    <xf numFmtId="14" fontId="16" fillId="0" borderId="34" xfId="0" applyNumberFormat="1" applyFont="1" applyFill="1" applyBorder="1" applyAlignment="1">
      <alignment horizontal="left" vertical="center"/>
    </xf>
    <xf numFmtId="0" fontId="14" fillId="4" borderId="82" xfId="0" applyFont="1" applyFill="1" applyBorder="1" applyAlignment="1">
      <alignment horizontal="center"/>
    </xf>
    <xf numFmtId="0" fontId="14" fillId="4" borderId="63" xfId="0" applyFont="1" applyFill="1" applyBorder="1" applyAlignment="1">
      <alignment horizontal="center"/>
    </xf>
    <xf numFmtId="0" fontId="14" fillId="4" borderId="83" xfId="0" applyFont="1" applyFill="1" applyBorder="1" applyAlignment="1">
      <alignment horizontal="left"/>
    </xf>
    <xf numFmtId="0" fontId="14" fillId="4" borderId="82" xfId="0" applyFont="1" applyFill="1" applyBorder="1" applyAlignment="1">
      <alignment horizontal="left"/>
    </xf>
    <xf numFmtId="0" fontId="14" fillId="4" borderId="41" xfId="0" applyFont="1" applyFill="1" applyBorder="1" applyAlignment="1">
      <alignment horizontal="left"/>
    </xf>
    <xf numFmtId="0" fontId="14" fillId="4" borderId="30" xfId="0" applyFont="1" applyFill="1" applyBorder="1" applyAlignment="1">
      <alignment horizontal="left"/>
    </xf>
    <xf numFmtId="0" fontId="14" fillId="0" borderId="0" xfId="0" applyFont="1" applyFill="1" applyBorder="1" applyAlignment="1">
      <alignment horizontal="left"/>
    </xf>
    <xf numFmtId="0" fontId="0" fillId="2" borderId="0" xfId="0" applyFill="1" applyBorder="1" applyAlignment="1">
      <alignment horizontal="left"/>
    </xf>
    <xf numFmtId="14" fontId="0" fillId="2" borderId="0" xfId="0" applyNumberFormat="1" applyFill="1" applyBorder="1" applyAlignment="1">
      <alignment horizontal="left"/>
    </xf>
    <xf numFmtId="14" fontId="14" fillId="4" borderId="82" xfId="0" applyNumberFormat="1" applyFont="1" applyFill="1" applyBorder="1" applyAlignment="1">
      <alignment horizontal="center"/>
    </xf>
    <xf numFmtId="0" fontId="14" fillId="4" borderId="43" xfId="0" applyFont="1" applyFill="1" applyBorder="1" applyAlignment="1">
      <alignment horizontal="left"/>
    </xf>
    <xf numFmtId="0" fontId="14" fillId="4" borderId="44" xfId="0" applyFont="1" applyFill="1" applyBorder="1" applyAlignment="1">
      <alignment horizontal="left"/>
    </xf>
    <xf numFmtId="14" fontId="14" fillId="0" borderId="0" xfId="0" applyNumberFormat="1" applyFont="1" applyFill="1" applyBorder="1" applyAlignment="1">
      <alignment horizontal="left"/>
    </xf>
    <xf numFmtId="0" fontId="14" fillId="7" borderId="30" xfId="0" applyFont="1" applyFill="1" applyBorder="1" applyAlignment="1">
      <alignment horizontal="left"/>
    </xf>
    <xf numFmtId="0" fontId="14" fillId="7" borderId="83" xfId="0" applyFont="1" applyFill="1" applyBorder="1" applyAlignment="1">
      <alignment horizontal="center"/>
    </xf>
    <xf numFmtId="0" fontId="14" fillId="7" borderId="82" xfId="0" applyFont="1" applyFill="1" applyBorder="1" applyAlignment="1">
      <alignment horizontal="center"/>
    </xf>
    <xf numFmtId="0" fontId="14" fillId="7" borderId="63" xfId="0" applyFont="1" applyFill="1" applyBorder="1" applyAlignment="1">
      <alignment horizontal="center"/>
    </xf>
    <xf numFmtId="14" fontId="14" fillId="7" borderId="82" xfId="0" applyNumberFormat="1" applyFont="1" applyFill="1" applyBorder="1" applyAlignment="1">
      <alignment horizontal="center"/>
    </xf>
    <xf numFmtId="0" fontId="14" fillId="4" borderId="83" xfId="0" applyFont="1" applyFill="1" applyBorder="1" applyAlignment="1">
      <alignment horizontal="center"/>
    </xf>
    <xf numFmtId="0" fontId="0" fillId="0" borderId="0" xfId="0" applyFill="1" applyBorder="1" applyAlignment="1">
      <alignment horizontal="left"/>
    </xf>
    <xf numFmtId="0" fontId="14" fillId="5" borderId="33" xfId="0" applyFont="1" applyFill="1" applyBorder="1" applyAlignment="1" applyProtection="1">
      <alignment horizontal="left"/>
      <protection locked="0"/>
    </xf>
    <xf numFmtId="0" fontId="14" fillId="5" borderId="34" xfId="0" applyFont="1" applyFill="1" applyBorder="1" applyAlignment="1" applyProtection="1">
      <alignment horizontal="left"/>
      <protection locked="0"/>
    </xf>
    <xf numFmtId="14" fontId="14" fillId="5" borderId="33" xfId="0" applyNumberFormat="1" applyFont="1" applyFill="1" applyBorder="1" applyAlignment="1" applyProtection="1">
      <alignment horizontal="left"/>
      <protection locked="0"/>
    </xf>
    <xf numFmtId="14" fontId="14" fillId="5" borderId="34" xfId="0" applyNumberFormat="1" applyFont="1" applyFill="1" applyBorder="1" applyAlignment="1" applyProtection="1">
      <alignment horizontal="left"/>
      <protection locked="0"/>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2" xfId="0" applyFont="1" applyFill="1" applyBorder="1" applyAlignment="1">
      <alignment horizontal="center"/>
    </xf>
    <xf numFmtId="0" fontId="5" fillId="6" borderId="35" xfId="0" applyFont="1" applyFill="1" applyBorder="1" applyAlignment="1">
      <alignment horizontal="center"/>
    </xf>
    <xf numFmtId="0" fontId="5" fillId="6" borderId="53" xfId="0" applyFont="1" applyFill="1" applyBorder="1" applyAlignment="1">
      <alignment horizontal="center"/>
    </xf>
    <xf numFmtId="0" fontId="5" fillId="6" borderId="54" xfId="0" applyFont="1" applyFill="1" applyBorder="1" applyAlignment="1">
      <alignment horizontal="center"/>
    </xf>
    <xf numFmtId="0" fontId="5" fillId="6" borderId="48" xfId="0" applyFont="1" applyFill="1" applyBorder="1" applyAlignment="1">
      <alignment horizontal="center"/>
    </xf>
    <xf numFmtId="0" fontId="5" fillId="6" borderId="55" xfId="0" applyFont="1" applyFill="1" applyBorder="1" applyAlignment="1">
      <alignment horizontal="center"/>
    </xf>
    <xf numFmtId="14" fontId="0" fillId="9" borderId="17" xfId="0" applyNumberFormat="1" applyFill="1" applyBorder="1" applyAlignment="1">
      <alignment horizontal="center" vertical="center"/>
    </xf>
    <xf numFmtId="14" fontId="0" fillId="9" borderId="81" xfId="0" applyNumberFormat="1" applyFill="1" applyBorder="1" applyAlignment="1">
      <alignment horizontal="center" vertical="center"/>
    </xf>
    <xf numFmtId="14" fontId="0" fillId="10" borderId="80"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17" fillId="4" borderId="41" xfId="0" applyFont="1" applyFill="1" applyBorder="1" applyAlignment="1">
      <alignment horizontal="center" vertical="center" textRotation="90"/>
    </xf>
    <xf numFmtId="0" fontId="14" fillId="7" borderId="32" xfId="0" applyFont="1" applyFill="1" applyBorder="1" applyAlignment="1">
      <alignment horizontal="left" vertical="center"/>
    </xf>
    <xf numFmtId="0" fontId="14" fillId="10" borderId="32" xfId="0" applyFont="1" applyFill="1" applyBorder="1" applyAlignment="1">
      <alignment horizontal="left"/>
    </xf>
    <xf numFmtId="0" fontId="17" fillId="7" borderId="41" xfId="0" applyFont="1" applyFill="1" applyBorder="1" applyAlignment="1">
      <alignment horizontal="center" vertical="center" textRotation="90" wrapText="1"/>
    </xf>
    <xf numFmtId="0" fontId="17" fillId="7" borderId="41" xfId="0" applyFont="1" applyFill="1" applyBorder="1" applyAlignment="1">
      <alignment horizontal="center" vertical="center" textRotation="90"/>
    </xf>
    <xf numFmtId="0" fontId="17" fillId="7" borderId="43" xfId="0" applyFont="1" applyFill="1" applyBorder="1" applyAlignment="1">
      <alignment horizontal="center" vertical="center" textRotation="90"/>
    </xf>
    <xf numFmtId="14" fontId="16" fillId="0" borderId="30" xfId="0" applyNumberFormat="1" applyFont="1" applyFill="1" applyBorder="1" applyAlignment="1">
      <alignment horizontal="left" vertical="center"/>
    </xf>
    <xf numFmtId="14" fontId="14" fillId="7" borderId="30" xfId="0" applyNumberFormat="1" applyFont="1" applyFill="1" applyBorder="1" applyAlignment="1">
      <alignment horizontal="left"/>
    </xf>
    <xf numFmtId="0" fontId="0" fillId="0" borderId="78" xfId="0" applyFill="1" applyBorder="1" applyAlignment="1">
      <alignment horizontal="left" vertical="top" wrapText="1" indent="3"/>
    </xf>
    <xf numFmtId="0" fontId="0" fillId="0" borderId="78" xfId="0" applyFill="1" applyBorder="1" applyAlignment="1">
      <alignment horizontal="left" vertical="top" indent="3"/>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16" fillId="7" borderId="33" xfId="0" applyFont="1" applyFill="1" applyBorder="1" applyAlignment="1">
      <alignment horizontal="left" vertical="center"/>
    </xf>
    <xf numFmtId="0" fontId="16" fillId="7" borderId="32" xfId="0" applyFont="1" applyFill="1" applyBorder="1" applyAlignment="1">
      <alignment horizontal="left" vertical="center"/>
    </xf>
    <xf numFmtId="0" fontId="16" fillId="7" borderId="34" xfId="0" applyFont="1" applyFill="1" applyBorder="1" applyAlignment="1">
      <alignment horizontal="left" vertical="center"/>
    </xf>
    <xf numFmtId="0" fontId="14" fillId="7" borderId="82" xfId="0" applyFont="1" applyFill="1" applyBorder="1" applyAlignment="1">
      <alignment horizontal="left"/>
    </xf>
    <xf numFmtId="0" fontId="14" fillId="7" borderId="44" xfId="0" applyFont="1" applyFill="1" applyBorder="1" applyAlignment="1">
      <alignment horizontal="left"/>
    </xf>
    <xf numFmtId="0" fontId="14" fillId="6" borderId="30" xfId="0" applyFont="1" applyFill="1" applyBorder="1" applyAlignment="1">
      <alignment horizontal="left"/>
    </xf>
    <xf numFmtId="0" fontId="14" fillId="7" borderId="32" xfId="0" applyFont="1" applyFill="1" applyBorder="1" applyAlignment="1">
      <alignment horizontal="left"/>
    </xf>
    <xf numFmtId="0" fontId="14" fillId="7" borderId="34" xfId="0" applyFont="1" applyFill="1" applyBorder="1" applyAlignment="1">
      <alignment horizontal="left"/>
    </xf>
    <xf numFmtId="0" fontId="0" fillId="9" borderId="5" xfId="0" applyFill="1" applyBorder="1" applyAlignment="1">
      <alignment horizontal="left"/>
    </xf>
    <xf numFmtId="14" fontId="14" fillId="6" borderId="30" xfId="0" applyNumberFormat="1" applyFont="1" applyFill="1" applyBorder="1" applyAlignment="1">
      <alignment horizontal="left"/>
    </xf>
    <xf numFmtId="0" fontId="14" fillId="10" borderId="40" xfId="0" applyFont="1" applyFill="1" applyBorder="1" applyAlignment="1">
      <alignment horizontal="left"/>
    </xf>
    <xf numFmtId="0" fontId="14" fillId="10" borderId="0" xfId="0" applyFont="1" applyFill="1" applyBorder="1" applyAlignment="1">
      <alignment horizontal="left"/>
    </xf>
    <xf numFmtId="14" fontId="14" fillId="10" borderId="0" xfId="0" applyNumberFormat="1" applyFont="1" applyFill="1" applyBorder="1" applyAlignment="1">
      <alignment horizontal="left"/>
    </xf>
    <xf numFmtId="0" fontId="0" fillId="10" borderId="0" xfId="0" applyFill="1" applyBorder="1" applyAlignment="1">
      <alignment horizontal="center"/>
    </xf>
    <xf numFmtId="0" fontId="0" fillId="10" borderId="1" xfId="0" applyFill="1" applyBorder="1" applyAlignment="1">
      <alignment horizontal="left"/>
    </xf>
    <xf numFmtId="0" fontId="14" fillId="10" borderId="0" xfId="0" applyFont="1" applyFill="1" applyAlignment="1">
      <alignment horizontal="left"/>
    </xf>
    <xf numFmtId="0" fontId="0" fillId="9" borderId="15" xfId="0" applyFill="1" applyBorder="1" applyAlignment="1">
      <alignment horizontal="left"/>
    </xf>
    <xf numFmtId="0" fontId="0" fillId="9" borderId="0" xfId="0" applyFill="1" applyBorder="1" applyAlignment="1">
      <alignment horizontal="left"/>
    </xf>
    <xf numFmtId="0" fontId="14" fillId="5" borderId="30" xfId="0" applyFont="1" applyFill="1" applyBorder="1" applyAlignment="1" applyProtection="1">
      <alignment horizontal="left"/>
      <protection locked="0"/>
    </xf>
    <xf numFmtId="14" fontId="14" fillId="5" borderId="30" xfId="0" applyNumberFormat="1" applyFont="1" applyFill="1" applyBorder="1" applyAlignment="1" applyProtection="1">
      <alignment horizontal="left"/>
      <protection locked="0"/>
    </xf>
    <xf numFmtId="14" fontId="0" fillId="10" borderId="1" xfId="0" applyNumberFormat="1" applyFill="1" applyBorder="1" applyAlignment="1">
      <alignment horizontal="left"/>
    </xf>
    <xf numFmtId="0" fontId="14" fillId="10" borderId="38" xfId="0" applyFont="1" applyFill="1" applyBorder="1" applyAlignment="1">
      <alignment horizontal="left"/>
    </xf>
    <xf numFmtId="0" fontId="14" fillId="10" borderId="35" xfId="0" applyFont="1" applyFill="1" applyBorder="1" applyAlignment="1">
      <alignment horizontal="left"/>
    </xf>
    <xf numFmtId="14" fontId="14" fillId="10" borderId="35" xfId="0" applyNumberFormat="1" applyFont="1"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0" fontId="0" fillId="10" borderId="0" xfId="0" applyFill="1" applyBorder="1" applyAlignment="1">
      <alignment horizontal="left"/>
    </xf>
    <xf numFmtId="14" fontId="0" fillId="5" borderId="30" xfId="0" applyNumberFormat="1" applyFill="1" applyBorder="1" applyAlignment="1" applyProtection="1">
      <alignment horizontal="left"/>
      <protection locked="0"/>
    </xf>
    <xf numFmtId="0" fontId="0" fillId="5" borderId="30" xfId="0" applyFill="1" applyBorder="1" applyAlignment="1" applyProtection="1">
      <alignment horizontal="left"/>
      <protection locked="0"/>
    </xf>
    <xf numFmtId="14" fontId="0" fillId="9" borderId="35" xfId="0" applyNumberFormat="1" applyFill="1" applyBorder="1" applyAlignment="1">
      <alignment horizontal="left"/>
    </xf>
    <xf numFmtId="0" fontId="0" fillId="9" borderId="1" xfId="0" applyFill="1" applyBorder="1" applyAlignment="1">
      <alignment horizontal="left"/>
    </xf>
    <xf numFmtId="14" fontId="0" fillId="9" borderId="1" xfId="0" applyNumberFormat="1" applyFill="1" applyBorder="1" applyAlignment="1">
      <alignment horizontal="left"/>
    </xf>
    <xf numFmtId="0" fontId="0" fillId="9" borderId="38" xfId="0" applyFill="1" applyBorder="1" applyAlignment="1">
      <alignment horizontal="left"/>
    </xf>
    <xf numFmtId="0" fontId="0" fillId="9" borderId="35" xfId="0" applyFill="1" applyBorder="1" applyAlignment="1">
      <alignment horizontal="left"/>
    </xf>
    <xf numFmtId="0" fontId="14" fillId="6" borderId="33" xfId="0" applyFont="1" applyFill="1" applyBorder="1" applyAlignment="1">
      <alignment horizontal="left"/>
    </xf>
    <xf numFmtId="0" fontId="14" fillId="6" borderId="34" xfId="0" applyFont="1" applyFill="1" applyBorder="1" applyAlignment="1">
      <alignment horizontal="left"/>
    </xf>
    <xf numFmtId="14" fontId="14" fillId="6" borderId="33" xfId="0" applyNumberFormat="1" applyFont="1" applyFill="1" applyBorder="1" applyAlignment="1">
      <alignment horizontal="left"/>
    </xf>
    <xf numFmtId="14" fontId="14" fillId="6" borderId="34" xfId="0" applyNumberFormat="1" applyFont="1" applyFill="1" applyBorder="1" applyAlignment="1">
      <alignment horizontal="left"/>
    </xf>
    <xf numFmtId="0" fontId="14" fillId="6" borderId="38" xfId="0" applyFont="1" applyFill="1" applyBorder="1" applyAlignment="1">
      <alignment horizontal="left"/>
    </xf>
    <xf numFmtId="0" fontId="14" fillId="6" borderId="39" xfId="0" applyFont="1" applyFill="1" applyBorder="1" applyAlignment="1">
      <alignment horizontal="left"/>
    </xf>
    <xf numFmtId="14" fontId="0" fillId="9" borderId="0" xfId="0" applyNumberFormat="1" applyFill="1" applyBorder="1" applyAlignment="1">
      <alignment horizontal="left"/>
    </xf>
    <xf numFmtId="0" fontId="0" fillId="2" borderId="78" xfId="0" applyFill="1" applyBorder="1" applyAlignment="1">
      <alignment horizontal="left" vertical="top" wrapText="1" indent="3"/>
    </xf>
    <xf numFmtId="0" fontId="20" fillId="17" borderId="0" xfId="1" applyFont="1" applyFill="1" applyBorder="1" applyAlignment="1" applyProtection="1">
      <alignment horizontal="left" vertical="top"/>
    </xf>
    <xf numFmtId="0" fontId="0" fillId="15" borderId="40" xfId="0" applyFill="1" applyBorder="1" applyAlignment="1">
      <alignment horizontal="right" vertical="top" wrapText="1" indent="1"/>
    </xf>
    <xf numFmtId="0" fontId="5" fillId="15" borderId="84" xfId="0" applyFont="1" applyFill="1" applyBorder="1" applyAlignment="1">
      <alignment horizontal="center"/>
    </xf>
    <xf numFmtId="0" fontId="5" fillId="15" borderId="85" xfId="0" applyFont="1" applyFill="1" applyBorder="1" applyAlignment="1">
      <alignment horizontal="center"/>
    </xf>
    <xf numFmtId="0" fontId="5" fillId="15" borderId="86" xfId="0" applyFont="1" applyFill="1" applyBorder="1" applyAlignment="1">
      <alignment horizontal="center"/>
    </xf>
    <xf numFmtId="0" fontId="0" fillId="12" borderId="78" xfId="0" applyFont="1" applyFill="1" applyBorder="1" applyAlignment="1">
      <alignment horizontal="left" vertical="top" wrapText="1" indent="3"/>
    </xf>
    <xf numFmtId="0" fontId="0" fillId="12" borderId="78" xfId="0" applyFont="1" applyFill="1" applyBorder="1" applyAlignment="1">
      <alignment horizontal="left" vertical="top" indent="3"/>
    </xf>
    <xf numFmtId="0" fontId="0" fillId="2" borderId="78" xfId="0" applyFont="1" applyFill="1" applyBorder="1" applyAlignment="1">
      <alignment horizontal="left" vertical="top" wrapText="1" indent="3"/>
    </xf>
    <xf numFmtId="0" fontId="22" fillId="11" borderId="0" xfId="0" applyFont="1" applyFill="1" applyAlignment="1">
      <alignment horizontal="left" vertical="center"/>
    </xf>
  </cellXfs>
  <cellStyles count="2">
    <cellStyle name="Hyperlink" xfId="1" builtinId="8"/>
    <cellStyle name="Standard" xfId="0" builtinId="0"/>
  </cellStyles>
  <dxfs count="397">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1266265</xdr:colOff>
      <xdr:row>5</xdr:row>
      <xdr:rowOff>179294</xdr:rowOff>
    </xdr:from>
    <xdr:to>
      <xdr:col>14</xdr:col>
      <xdr:colOff>691539</xdr:colOff>
      <xdr:row>36</xdr:row>
      <xdr:rowOff>119731</xdr:rowOff>
    </xdr:to>
    <xdr:pic>
      <xdr:nvPicPr>
        <xdr:cNvPr id="4" name="Grafik 3"/>
        <xdr:cNvPicPr>
          <a:picLocks noChangeAspect="1"/>
        </xdr:cNvPicPr>
      </xdr:nvPicPr>
      <xdr:blipFill>
        <a:blip xmlns:r="http://schemas.openxmlformats.org/officeDocument/2006/relationships" r:embed="rId1"/>
        <a:stretch>
          <a:fillRect/>
        </a:stretch>
      </xdr:blipFill>
      <xdr:spPr>
        <a:xfrm>
          <a:off x="9446559" y="1131794"/>
          <a:ext cx="7885715" cy="5857143"/>
        </a:xfrm>
        <a:prstGeom prst="rect">
          <a:avLst/>
        </a:prstGeom>
        <a:ln>
          <a:solidFill>
            <a:schemeClr val="tx1">
              <a:lumMod val="50000"/>
              <a:lumOff val="50000"/>
            </a:schemeClr>
          </a:solidFill>
        </a:ln>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id="1" name="FeiertageBW" displayName="FeiertageBW" ref="D58:F82" totalsRowShown="0" headerRowDxfId="7" headerRowBorderDxfId="6">
  <autoFilter ref="D58:F82"/>
  <tableColumns count="3">
    <tableColumn id="1" name="Datum" dataDxfId="5"/>
    <tableColumn id="2" name="Feiertag"/>
    <tableColumn id="3" name="Berechnungsregel"/>
  </tableColumns>
  <tableStyleInfo name="TableStyleMedium2" showFirstColumn="0" showLastColumn="0" showRowStripes="1" showColumnStripes="0"/>
</table>
</file>

<file path=xl/tables/table2.xml><?xml version="1.0" encoding="utf-8"?>
<table xmlns="http://schemas.openxmlformats.org/spreadsheetml/2006/main" id="2" name="Ereignistabelle" displayName="Ereignistabelle" ref="D208:F280" totalsRowShown="0" headerRowDxfId="4" dataDxfId="3">
  <autoFilter ref="D208:F280"/>
  <tableColumns count="3">
    <tableColumn id="1" name="Datum" dataDxfId="2">
      <calculatedColumnFormula>IF(Ereignistabelle[[#This Row],[Berechnungsregel]]&lt;&gt;"",VALUE(F209&amp;Kalenderjahr),"-")</calculatedColumnFormula>
    </tableColumn>
    <tableColumn id="2" name="Ereignis" dataDxfId="1"/>
    <tableColumn id="3" name="Berechnungsregel"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info@alle-meine-vorlagen.de" TargetMode="External"/><Relationship Id="rId7" Type="http://schemas.openxmlformats.org/officeDocument/2006/relationships/table" Target="../tables/table1.x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lle-meine-vorlag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G89"/>
  <sheetViews>
    <sheetView showGridLines="0" tabSelected="1" zoomScale="70" zoomScaleNormal="70" workbookViewId="0">
      <selection activeCell="AV6" sqref="AV6"/>
    </sheetView>
  </sheetViews>
  <sheetFormatPr baseColWidth="10" defaultRowHeight="18.75" x14ac:dyDescent="0.25"/>
  <cols>
    <col min="1" max="1" width="5.140625" style="2" customWidth="1"/>
    <col min="2" max="2" width="4.5703125" style="2" customWidth="1"/>
    <col min="3" max="3" width="3.5703125" style="26" customWidth="1"/>
    <col min="4" max="7" width="3.5703125" customWidth="1"/>
    <col min="8" max="8" width="3.5703125" style="33" customWidth="1"/>
    <col min="9" max="9" width="4.5703125" style="2" customWidth="1"/>
    <col min="10" max="10" width="3.5703125" style="26" customWidth="1"/>
    <col min="11" max="14" width="3.5703125" customWidth="1"/>
    <col min="15" max="15" width="3.5703125" style="33" customWidth="1"/>
    <col min="16" max="16" width="4.5703125" style="2" customWidth="1"/>
    <col min="17" max="17" width="3.5703125" style="26" customWidth="1"/>
    <col min="18" max="21" width="3.5703125" customWidth="1"/>
    <col min="22" max="22" width="3.5703125" style="33" customWidth="1"/>
    <col min="23" max="23" width="4.5703125" style="2" customWidth="1"/>
    <col min="24" max="24" width="3.5703125" style="26" customWidth="1"/>
    <col min="25" max="28" width="3.5703125" customWidth="1"/>
    <col min="29" max="29" width="3.5703125" style="33" customWidth="1"/>
    <col min="30" max="30" width="4.5703125" style="2" customWidth="1"/>
    <col min="31" max="31" width="3.5703125" style="26" customWidth="1"/>
    <col min="32" max="35" width="3.5703125" customWidth="1"/>
    <col min="36" max="36" width="3.5703125" style="33" customWidth="1"/>
    <col min="37" max="37" width="4.5703125" style="2" customWidth="1"/>
    <col min="38" max="38" width="3.5703125" style="26" customWidth="1"/>
    <col min="39" max="42" width="3.5703125" customWidth="1"/>
    <col min="43" max="43" width="3.5703125" style="33" customWidth="1"/>
    <col min="44" max="44" width="4.5703125" style="2" customWidth="1"/>
    <col min="45" max="45" width="3.5703125" style="26" customWidth="1"/>
    <col min="46" max="49" width="3.5703125" customWidth="1"/>
    <col min="50" max="50" width="3.5703125" style="33" customWidth="1"/>
    <col min="51" max="51" width="4.5703125" style="2" customWidth="1"/>
    <col min="52" max="52" width="3.5703125" style="26" customWidth="1"/>
    <col min="53" max="56" width="3.5703125" customWidth="1"/>
    <col min="57" max="57" width="3.5703125" style="33" customWidth="1"/>
    <col min="58" max="58" width="4.5703125" style="2" customWidth="1"/>
    <col min="59" max="59" width="3.5703125" style="26" customWidth="1"/>
    <col min="60" max="63" width="3.5703125" customWidth="1"/>
    <col min="64" max="64" width="3.5703125" style="33" customWidth="1"/>
    <col min="65" max="65" width="4.5703125" style="2" customWidth="1"/>
    <col min="66" max="66" width="3.5703125" style="26" customWidth="1"/>
    <col min="67" max="70" width="3.5703125" customWidth="1"/>
    <col min="71" max="71" width="3.5703125" style="33" customWidth="1"/>
    <col min="72" max="72" width="4.5703125" style="2" customWidth="1"/>
    <col min="73" max="73" width="3.5703125" style="26" customWidth="1"/>
    <col min="74" max="77" width="3.5703125" customWidth="1"/>
    <col min="78" max="78" width="3.5703125" style="40" customWidth="1"/>
    <col min="79" max="79" width="4.5703125" style="2" customWidth="1"/>
    <col min="80" max="80" width="3.5703125" style="26" customWidth="1"/>
    <col min="81" max="84" width="3.5703125" customWidth="1"/>
    <col min="85" max="85" width="3.5703125" style="33" customWidth="1"/>
  </cols>
  <sheetData>
    <row r="1" spans="1:85" ht="14.1" customHeight="1" x14ac:dyDescent="0.25">
      <c r="A1" s="319"/>
      <c r="B1" s="319"/>
      <c r="C1" s="320"/>
      <c r="D1" s="321"/>
      <c r="E1" s="321"/>
      <c r="F1" s="321"/>
      <c r="G1" s="321"/>
      <c r="H1" s="322"/>
      <c r="I1" s="319"/>
      <c r="J1" s="320"/>
      <c r="K1" s="321"/>
      <c r="L1" s="321"/>
      <c r="AT1" s="321"/>
      <c r="AU1" s="321"/>
      <c r="AV1" s="321"/>
      <c r="AW1" s="321"/>
      <c r="AX1" s="322"/>
      <c r="AY1" s="319"/>
      <c r="AZ1" s="320"/>
      <c r="BA1" s="321"/>
      <c r="BB1" s="321"/>
      <c r="BC1" s="321"/>
      <c r="BD1" s="321"/>
      <c r="BE1" s="322"/>
      <c r="BF1" s="319"/>
      <c r="BG1" s="320"/>
      <c r="BH1" s="321"/>
      <c r="BI1" s="321"/>
      <c r="BJ1" s="321"/>
      <c r="BK1" s="321"/>
      <c r="BL1" s="322"/>
      <c r="BM1" s="319"/>
      <c r="BN1" s="320"/>
      <c r="BO1" s="321"/>
      <c r="BP1" s="321"/>
    </row>
    <row r="2" spans="1:85" ht="18" customHeight="1" x14ac:dyDescent="0.3">
      <c r="A2" s="398">
        <f>Einstellungen!F47</f>
        <v>2016</v>
      </c>
      <c r="B2" s="398"/>
      <c r="C2" s="398"/>
      <c r="D2" s="398"/>
      <c r="E2" s="398"/>
      <c r="F2" s="398"/>
      <c r="G2" s="398"/>
      <c r="H2" s="322"/>
      <c r="I2" s="319"/>
      <c r="J2" s="320"/>
      <c r="K2" s="321"/>
      <c r="L2" s="321"/>
      <c r="M2" s="391" t="str">
        <f>"Schulferien " &amp;Einstellungen!D98</f>
        <v>Schulferien Baden-Württemberg</v>
      </c>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1"/>
      <c r="AT2" s="321"/>
      <c r="AU2" s="321"/>
      <c r="AV2" s="321"/>
      <c r="AW2" s="321"/>
      <c r="AX2" s="322"/>
      <c r="AY2" s="324"/>
      <c r="AZ2" s="320"/>
      <c r="BA2" s="325"/>
      <c r="BB2" s="325"/>
      <c r="BC2" s="325"/>
      <c r="BD2" s="325"/>
      <c r="BE2" s="324"/>
      <c r="BF2" s="324"/>
      <c r="BG2" s="320"/>
      <c r="BH2" s="325"/>
      <c r="BI2" s="325"/>
      <c r="BJ2" s="325"/>
      <c r="BK2" s="325"/>
      <c r="BL2" s="324"/>
      <c r="BM2" s="324"/>
      <c r="BN2" s="320"/>
      <c r="BO2" s="325"/>
      <c r="BP2" s="325"/>
      <c r="BQ2" s="204" t="str">
        <f>IF(Einstellungen!D125&lt;&gt;"","A","")</f>
        <v>A</v>
      </c>
      <c r="BR2" s="393" t="str">
        <f>IF(Einstellungen!D125&lt;&gt;"",Einstellungen!D125,"")</f>
        <v>Ferien Max Muster</v>
      </c>
      <c r="BS2" s="393"/>
      <c r="BT2" s="393"/>
      <c r="BU2" s="393"/>
      <c r="BV2" s="393"/>
      <c r="BW2" s="393"/>
      <c r="BX2" s="393"/>
      <c r="BY2" s="393"/>
      <c r="BZ2" s="393"/>
      <c r="CA2" s="393"/>
      <c r="CB2" s="393"/>
      <c r="CC2" s="393"/>
      <c r="CD2" s="393"/>
      <c r="CE2" s="393"/>
      <c r="CF2" s="393"/>
      <c r="CG2" s="393"/>
    </row>
    <row r="3" spans="1:85" ht="18" customHeight="1" x14ac:dyDescent="0.3">
      <c r="A3" s="398"/>
      <c r="B3" s="398"/>
      <c r="C3" s="398"/>
      <c r="D3" s="398"/>
      <c r="E3" s="398"/>
      <c r="F3" s="398"/>
      <c r="G3" s="398"/>
      <c r="H3" s="322"/>
      <c r="I3" s="319"/>
      <c r="J3" s="320"/>
      <c r="K3" s="321"/>
      <c r="L3" s="321"/>
      <c r="M3" s="14" t="s">
        <v>41</v>
      </c>
      <c r="N3" s="15"/>
      <c r="O3" s="16"/>
      <c r="P3" s="16"/>
      <c r="Q3" s="29"/>
      <c r="R3" s="16"/>
      <c r="S3" s="399">
        <f>IF(Einstellungen!E100&gt;0,Einstellungen!E100,"")</f>
        <v>42370</v>
      </c>
      <c r="T3" s="399"/>
      <c r="U3" s="399"/>
      <c r="V3" s="399"/>
      <c r="W3" s="172" t="s">
        <v>107</v>
      </c>
      <c r="X3" s="395">
        <f>IF(Einstellungen!F100&gt;0,Einstellungen!F100,"")</f>
        <v>42378</v>
      </c>
      <c r="Y3" s="395"/>
      <c r="Z3" s="395"/>
      <c r="AA3" s="395"/>
      <c r="AB3" s="165"/>
      <c r="AC3" s="184" t="str">
        <f>IF(Einstellungen!C105&gt;0,Einstellungen!C105,"")</f>
        <v>Herbstferien</v>
      </c>
      <c r="AD3" s="16"/>
      <c r="AE3" s="29"/>
      <c r="AF3" s="15"/>
      <c r="AG3" s="15"/>
      <c r="AH3" s="16"/>
      <c r="AI3" s="16"/>
      <c r="AJ3" s="16"/>
      <c r="AK3" s="395">
        <f>IF(Einstellungen!E105&gt;0,Einstellungen!E105,"")</f>
        <v>42674</v>
      </c>
      <c r="AL3" s="395"/>
      <c r="AM3" s="395"/>
      <c r="AN3" s="395"/>
      <c r="AO3" s="172" t="s">
        <v>44</v>
      </c>
      <c r="AP3" s="395">
        <f>IF(Einstellungen!F105&gt;0,Einstellungen!F105,"")</f>
        <v>42678</v>
      </c>
      <c r="AQ3" s="395"/>
      <c r="AR3" s="395"/>
      <c r="AS3" s="396"/>
      <c r="AT3" s="321"/>
      <c r="AU3" s="321"/>
      <c r="AV3" s="321"/>
      <c r="AW3" s="321"/>
      <c r="AX3" s="322"/>
      <c r="AY3" s="326"/>
      <c r="AZ3" s="320"/>
      <c r="BA3" s="325"/>
      <c r="BB3" s="321"/>
      <c r="BC3" s="321"/>
      <c r="BD3" s="321"/>
      <c r="BE3" s="322"/>
      <c r="BF3" s="319"/>
      <c r="BG3" s="320"/>
      <c r="BH3" s="321"/>
      <c r="BI3" s="321"/>
      <c r="BJ3" s="321"/>
      <c r="BK3" s="321"/>
      <c r="BL3" s="322"/>
      <c r="BM3" s="319"/>
      <c r="BN3" s="320"/>
      <c r="BO3" s="321"/>
      <c r="BP3" s="321"/>
      <c r="BQ3" s="204" t="str">
        <f>IF(Einstellungen!D138&lt;&gt;"","B","")</f>
        <v>B</v>
      </c>
      <c r="BR3" s="393" t="str">
        <f>IF(Einstellungen!D138&lt;&gt;"",Einstellungen!D138,"")</f>
        <v>Ferien Hans Dampf</v>
      </c>
      <c r="BS3" s="393"/>
      <c r="BT3" s="393"/>
      <c r="BU3" s="393"/>
      <c r="BV3" s="393"/>
      <c r="BW3" s="393"/>
      <c r="BX3" s="393"/>
      <c r="BY3" s="393"/>
      <c r="BZ3" s="393"/>
      <c r="CA3" s="393"/>
      <c r="CB3" s="393"/>
      <c r="CC3" s="393"/>
      <c r="CD3" s="393"/>
      <c r="CE3" s="393"/>
      <c r="CF3" s="393"/>
      <c r="CG3" s="393"/>
    </row>
    <row r="4" spans="1:85" ht="18" customHeight="1" x14ac:dyDescent="0.3">
      <c r="A4" s="398"/>
      <c r="B4" s="398"/>
      <c r="C4" s="398"/>
      <c r="D4" s="398"/>
      <c r="E4" s="398"/>
      <c r="F4" s="398"/>
      <c r="G4" s="398"/>
      <c r="H4" s="322"/>
      <c r="I4" s="319"/>
      <c r="J4" s="320"/>
      <c r="K4" s="321"/>
      <c r="L4" s="321"/>
      <c r="M4" s="14" t="str">
        <f>IF(Einstellungen!C101&gt;0,Einstellungen!C101,"")</f>
        <v>Winterferien</v>
      </c>
      <c r="N4" s="15"/>
      <c r="O4" s="16"/>
      <c r="P4" s="16"/>
      <c r="Q4" s="29"/>
      <c r="R4" s="16"/>
      <c r="S4" s="399" t="str">
        <f>IF(Einstellungen!E101&gt;0,Einstellungen!E101,"")</f>
        <v>-</v>
      </c>
      <c r="T4" s="399"/>
      <c r="U4" s="399"/>
      <c r="V4" s="399"/>
      <c r="W4" s="172" t="s">
        <v>44</v>
      </c>
      <c r="X4" s="395" t="str">
        <f>IF(Einstellungen!F101&gt;0,Einstellungen!F101,"")</f>
        <v>-</v>
      </c>
      <c r="Y4" s="395"/>
      <c r="Z4" s="395"/>
      <c r="AA4" s="395"/>
      <c r="AB4" s="165"/>
      <c r="AC4" s="184" t="str">
        <f>IF(Einstellungen!C106&gt;0,Einstellungen!C106,"")</f>
        <v>Weihnachtsferien</v>
      </c>
      <c r="AD4" s="16"/>
      <c r="AE4" s="29"/>
      <c r="AF4" s="15"/>
      <c r="AG4" s="15"/>
      <c r="AH4" s="16"/>
      <c r="AI4" s="16"/>
      <c r="AJ4" s="16"/>
      <c r="AK4" s="395">
        <f>IF(Einstellungen!E106&gt;0,Einstellungen!E106,"")</f>
        <v>42727</v>
      </c>
      <c r="AL4" s="395"/>
      <c r="AM4" s="395"/>
      <c r="AN4" s="395"/>
      <c r="AO4" s="172" t="s">
        <v>44</v>
      </c>
      <c r="AP4" s="395">
        <f>IF(Einstellungen!F106&gt;0,Einstellungen!F106,"")</f>
        <v>42742</v>
      </c>
      <c r="AQ4" s="395"/>
      <c r="AR4" s="395"/>
      <c r="AS4" s="396"/>
      <c r="AT4" s="321"/>
      <c r="AU4" s="321"/>
      <c r="AV4" s="321"/>
      <c r="AW4" s="321"/>
      <c r="AX4" s="322"/>
      <c r="AY4" s="326"/>
      <c r="AZ4" s="327"/>
      <c r="BA4" s="325"/>
      <c r="BB4" s="321"/>
      <c r="BC4" s="321"/>
      <c r="BD4" s="321"/>
      <c r="BE4" s="322"/>
      <c r="BF4" s="319"/>
      <c r="BG4" s="320"/>
      <c r="BH4" s="321"/>
      <c r="BI4" s="321"/>
      <c r="BJ4" s="321"/>
      <c r="BK4" s="321"/>
      <c r="BL4" s="322"/>
      <c r="BM4" s="319"/>
      <c r="BN4" s="320"/>
      <c r="BO4" s="321"/>
      <c r="BP4" s="321"/>
      <c r="BQ4" s="204" t="str">
        <f>IF(Einstellungen!D151&lt;&gt;"","C","")</f>
        <v>C</v>
      </c>
      <c r="BR4" s="393" t="str">
        <f>IF(Einstellungen!D151&lt;&gt;"",Einstellungen!D151,"")</f>
        <v>Besuch Familie Muster</v>
      </c>
      <c r="BS4" s="393"/>
      <c r="BT4" s="393"/>
      <c r="BU4" s="393"/>
      <c r="BV4" s="393"/>
      <c r="BW4" s="393"/>
      <c r="BX4" s="393"/>
      <c r="BY4" s="393"/>
      <c r="BZ4" s="393"/>
      <c r="CA4" s="393"/>
      <c r="CB4" s="393"/>
      <c r="CC4" s="393"/>
      <c r="CD4" s="393"/>
      <c r="CE4" s="393"/>
      <c r="CF4" s="393"/>
      <c r="CG4" s="393"/>
    </row>
    <row r="5" spans="1:85" ht="18" customHeight="1" x14ac:dyDescent="0.3">
      <c r="A5" s="398"/>
      <c r="B5" s="398"/>
      <c r="C5" s="398"/>
      <c r="D5" s="398"/>
      <c r="E5" s="398"/>
      <c r="F5" s="398"/>
      <c r="G5" s="398"/>
      <c r="H5" s="322"/>
      <c r="I5" s="319"/>
      <c r="J5" s="320"/>
      <c r="K5" s="321"/>
      <c r="L5" s="321"/>
      <c r="M5" s="17" t="str">
        <f>IF(Einstellungen!C102&gt;0,Einstellungen!C102,"")</f>
        <v>Osterferien</v>
      </c>
      <c r="N5" s="15"/>
      <c r="O5" s="16"/>
      <c r="P5" s="16"/>
      <c r="Q5" s="29"/>
      <c r="R5" s="16"/>
      <c r="S5" s="399">
        <f>IF(Einstellungen!E102&gt;0,Einstellungen!E102,"")</f>
        <v>42453</v>
      </c>
      <c r="T5" s="399"/>
      <c r="U5" s="399"/>
      <c r="V5" s="399"/>
      <c r="W5" s="172" t="s">
        <v>44</v>
      </c>
      <c r="X5" s="395">
        <f>IF(Einstellungen!F102&gt;0,Einstellungen!F102,"")</f>
        <v>42462</v>
      </c>
      <c r="Y5" s="395"/>
      <c r="Z5" s="395"/>
      <c r="AA5" s="395"/>
      <c r="AB5" s="165"/>
      <c r="AC5" s="185"/>
      <c r="AD5" s="181"/>
      <c r="AE5" s="182"/>
      <c r="AF5" s="177"/>
      <c r="AG5" s="177"/>
      <c r="AH5" s="177"/>
      <c r="AI5" s="177"/>
      <c r="AJ5" s="180"/>
      <c r="AK5" s="181"/>
      <c r="AL5" s="182"/>
      <c r="AM5" s="177"/>
      <c r="AN5" s="177"/>
      <c r="AO5" s="177"/>
      <c r="AP5" s="395"/>
      <c r="AQ5" s="395"/>
      <c r="AR5" s="395"/>
      <c r="AS5" s="396"/>
      <c r="AT5" s="321"/>
      <c r="AU5" s="321"/>
      <c r="AV5" s="321"/>
      <c r="AW5" s="321"/>
      <c r="AX5" s="322"/>
      <c r="AY5" s="326"/>
      <c r="AZ5" s="320"/>
      <c r="BA5" s="325"/>
      <c r="BB5" s="321"/>
      <c r="BC5" s="321"/>
      <c r="BD5" s="321"/>
      <c r="BE5" s="322"/>
      <c r="BF5" s="328"/>
      <c r="BG5" s="329"/>
      <c r="BH5" s="330"/>
      <c r="BI5" s="330"/>
      <c r="BJ5" s="330"/>
      <c r="BK5" s="330"/>
      <c r="BL5" s="331"/>
      <c r="BM5" s="328"/>
      <c r="BN5" s="329"/>
      <c r="BO5" s="330"/>
      <c r="BP5" s="330"/>
      <c r="BQ5" s="204" t="str">
        <f>IF(Einstellungen!D164&lt;&gt;"","D","")</f>
        <v>D</v>
      </c>
      <c r="BR5" s="393" t="str">
        <f>IF(Einstellungen!D164&lt;&gt;"",Einstellungen!D164,"")</f>
        <v>Messe Stadt XY</v>
      </c>
      <c r="BS5" s="393"/>
      <c r="BT5" s="393"/>
      <c r="BU5" s="393"/>
      <c r="BV5" s="393"/>
      <c r="BW5" s="393"/>
      <c r="BX5" s="393"/>
      <c r="BY5" s="393"/>
      <c r="BZ5" s="393"/>
      <c r="CA5" s="393"/>
      <c r="CB5" s="393"/>
      <c r="CC5" s="393"/>
      <c r="CD5" s="393"/>
      <c r="CE5" s="393"/>
      <c r="CF5" s="393"/>
      <c r="CG5" s="393"/>
    </row>
    <row r="6" spans="1:85" ht="18" customHeight="1" x14ac:dyDescent="0.3">
      <c r="A6" s="319"/>
      <c r="B6" s="319"/>
      <c r="C6" s="320"/>
      <c r="D6" s="321"/>
      <c r="E6" s="321"/>
      <c r="F6" s="321"/>
      <c r="G6" s="321"/>
      <c r="H6" s="322"/>
      <c r="I6" s="319"/>
      <c r="J6" s="320"/>
      <c r="K6" s="321"/>
      <c r="L6" s="321"/>
      <c r="M6" s="17" t="str">
        <f>IF(Einstellungen!C103&gt;0,Einstellungen!C103,"")</f>
        <v>Pfingstferien</v>
      </c>
      <c r="N6" s="15"/>
      <c r="O6" s="16"/>
      <c r="P6" s="16"/>
      <c r="Q6" s="29"/>
      <c r="R6" s="16"/>
      <c r="S6" s="399">
        <f>IF(Einstellungen!E103&gt;0,Einstellungen!E103,"")</f>
        <v>42507</v>
      </c>
      <c r="T6" s="399"/>
      <c r="U6" s="399"/>
      <c r="V6" s="399"/>
      <c r="W6" s="172" t="s">
        <v>44</v>
      </c>
      <c r="X6" s="395">
        <f>IF(Einstellungen!F103&gt;0,Einstellungen!F103,"")</f>
        <v>42518</v>
      </c>
      <c r="Y6" s="395"/>
      <c r="Z6" s="395"/>
      <c r="AA6" s="395"/>
      <c r="AB6" s="165"/>
      <c r="AC6" s="184" t="str">
        <f>IF(Einstellungen!C107&gt;0,Einstellungen!C107,"")</f>
        <v>bewegliche Ferien 1</v>
      </c>
      <c r="AD6" s="16"/>
      <c r="AE6" s="29"/>
      <c r="AF6" s="15"/>
      <c r="AG6" s="15"/>
      <c r="AH6" s="16"/>
      <c r="AI6" s="16"/>
      <c r="AJ6" s="16"/>
      <c r="AK6" s="395" t="str">
        <f>IF(Einstellungen!E107&gt;0,Einstellungen!E107,"")</f>
        <v/>
      </c>
      <c r="AL6" s="395"/>
      <c r="AM6" s="395"/>
      <c r="AN6" s="395"/>
      <c r="AO6" s="172" t="s">
        <v>44</v>
      </c>
      <c r="AP6" s="395" t="str">
        <f>IF(Einstellungen!F107&gt;0,Einstellungen!F107,"")</f>
        <v/>
      </c>
      <c r="AQ6" s="395"/>
      <c r="AR6" s="395"/>
      <c r="AS6" s="396"/>
      <c r="AT6" s="321"/>
      <c r="AU6" s="321"/>
      <c r="AV6" s="321"/>
      <c r="AW6" s="321"/>
      <c r="AX6" s="322"/>
      <c r="AY6" s="326"/>
      <c r="AZ6" s="320"/>
      <c r="BA6" s="325"/>
      <c r="BB6" s="321"/>
      <c r="BC6" s="321"/>
      <c r="BD6" s="321"/>
      <c r="BE6" s="322"/>
      <c r="BF6" s="319"/>
      <c r="BG6" s="320"/>
      <c r="BH6" s="321"/>
      <c r="BI6" s="321"/>
      <c r="BJ6" s="321"/>
      <c r="BK6" s="321"/>
      <c r="BL6" s="322"/>
      <c r="BM6" s="319"/>
      <c r="BN6" s="320"/>
      <c r="BO6" s="321"/>
      <c r="BP6" s="321"/>
      <c r="BQ6" s="204" t="str">
        <f>IF(Einstellungen!D177&lt;&gt;"","E","")</f>
        <v>E</v>
      </c>
      <c r="BR6" s="393" t="str">
        <f>IF(Einstellungen!D177&lt;&gt;"",Einstellungen!D177,"")</f>
        <v>Ferien Kind Max Muster</v>
      </c>
      <c r="BS6" s="393"/>
      <c r="BT6" s="393"/>
      <c r="BU6" s="393"/>
      <c r="BV6" s="393"/>
      <c r="BW6" s="393"/>
      <c r="BX6" s="393"/>
      <c r="BY6" s="393"/>
      <c r="BZ6" s="393"/>
      <c r="CA6" s="393"/>
      <c r="CB6" s="393"/>
      <c r="CC6" s="393"/>
      <c r="CD6" s="393"/>
      <c r="CE6" s="393"/>
      <c r="CF6" s="393"/>
      <c r="CG6" s="393"/>
    </row>
    <row r="7" spans="1:85" ht="18" customHeight="1" x14ac:dyDescent="0.3">
      <c r="A7" s="319"/>
      <c r="B7" s="319"/>
      <c r="C7" s="320"/>
      <c r="D7" s="321"/>
      <c r="E7" s="321"/>
      <c r="F7" s="321"/>
      <c r="G7" s="321"/>
      <c r="H7" s="322"/>
      <c r="I7" s="319"/>
      <c r="J7" s="320"/>
      <c r="K7" s="321"/>
      <c r="L7" s="321"/>
      <c r="M7" s="18" t="str">
        <f>IF(Einstellungen!C104&gt;0,Einstellungen!C104,"")</f>
        <v>Sommerferien</v>
      </c>
      <c r="N7" s="19"/>
      <c r="O7" s="20"/>
      <c r="P7" s="20"/>
      <c r="Q7" s="30"/>
      <c r="R7" s="20"/>
      <c r="S7" s="397">
        <f>IF(Einstellungen!E104&gt;0,Einstellungen!E104,"")</f>
        <v>42579</v>
      </c>
      <c r="T7" s="397"/>
      <c r="U7" s="397"/>
      <c r="V7" s="397"/>
      <c r="W7" s="179" t="s">
        <v>44</v>
      </c>
      <c r="X7" s="389">
        <f>IF(Einstellungen!F104&gt;0,Einstellungen!F104,"")</f>
        <v>42623</v>
      </c>
      <c r="Y7" s="389"/>
      <c r="Z7" s="389"/>
      <c r="AA7" s="389"/>
      <c r="AB7" s="183"/>
      <c r="AC7" s="186" t="str">
        <f>IF(Einstellungen!C108&gt;0,Einstellungen!C108,"")</f>
        <v>bewegliche Ferien 2</v>
      </c>
      <c r="AD7" s="20"/>
      <c r="AE7" s="30"/>
      <c r="AF7" s="19"/>
      <c r="AG7" s="19"/>
      <c r="AH7" s="20"/>
      <c r="AI7" s="20"/>
      <c r="AJ7" s="20"/>
      <c r="AK7" s="389" t="str">
        <f>IF(Einstellungen!E108&gt;0,Einstellungen!E108,"")</f>
        <v/>
      </c>
      <c r="AL7" s="389"/>
      <c r="AM7" s="389"/>
      <c r="AN7" s="389"/>
      <c r="AO7" s="179" t="s">
        <v>44</v>
      </c>
      <c r="AP7" s="389" t="str">
        <f>IF(Einstellungen!F108&gt;0,Einstellungen!F108,"")</f>
        <v/>
      </c>
      <c r="AQ7" s="389"/>
      <c r="AR7" s="389"/>
      <c r="AS7" s="390"/>
      <c r="AT7" s="321"/>
      <c r="AU7" s="321"/>
      <c r="AV7" s="321"/>
      <c r="AW7" s="321"/>
      <c r="AX7" s="322"/>
      <c r="AY7" s="326"/>
      <c r="AZ7" s="320"/>
      <c r="BA7" s="325"/>
      <c r="BB7" s="321"/>
      <c r="BC7" s="321"/>
      <c r="BD7" s="321"/>
      <c r="BE7" s="322"/>
      <c r="BF7" s="319"/>
      <c r="BG7" s="320"/>
      <c r="BH7" s="321"/>
      <c r="BI7" s="330"/>
      <c r="BJ7" s="330"/>
      <c r="BK7" s="330"/>
      <c r="BL7" s="331"/>
      <c r="BM7" s="328"/>
      <c r="BN7" s="329"/>
      <c r="BO7" s="330"/>
      <c r="BP7" s="330"/>
      <c r="BQ7" s="204" t="str">
        <f>IF(Einstellungen!D190&lt;&gt;"","F","")</f>
        <v/>
      </c>
      <c r="BR7" s="394" t="str">
        <f>IF(Einstellungen!D190&lt;&gt;"",Einstellungen!D190,"")</f>
        <v/>
      </c>
      <c r="BS7" s="394"/>
      <c r="BT7" s="394"/>
      <c r="BU7" s="394"/>
      <c r="BV7" s="394"/>
      <c r="BW7" s="394"/>
      <c r="BX7" s="394"/>
      <c r="BY7" s="394"/>
      <c r="BZ7" s="394"/>
      <c r="CA7" s="394"/>
      <c r="CB7" s="394"/>
      <c r="CC7" s="394"/>
      <c r="CD7" s="394"/>
      <c r="CE7" s="394"/>
      <c r="CF7" s="394"/>
      <c r="CG7" s="394"/>
    </row>
    <row r="8" spans="1:85" ht="14.1" customHeight="1" thickBot="1" x14ac:dyDescent="0.3">
      <c r="A8" s="319"/>
      <c r="B8" s="319"/>
      <c r="C8" s="320"/>
      <c r="D8" s="321"/>
      <c r="E8" s="321"/>
      <c r="F8" s="321"/>
      <c r="G8" s="321"/>
      <c r="H8" s="323"/>
      <c r="I8" s="319"/>
      <c r="J8" s="320"/>
      <c r="K8" s="321"/>
      <c r="L8" s="321"/>
      <c r="AD8" s="10"/>
      <c r="AT8" s="321"/>
      <c r="AU8" s="321"/>
      <c r="AV8" s="321"/>
      <c r="AW8" s="321"/>
      <c r="AX8" s="322"/>
      <c r="AY8" s="319"/>
      <c r="AZ8" s="320"/>
      <c r="BA8" s="321"/>
      <c r="BB8" s="321"/>
      <c r="BC8" s="321"/>
      <c r="BD8" s="321"/>
      <c r="BE8" s="322"/>
      <c r="BF8" s="319"/>
      <c r="BG8" s="320"/>
      <c r="BH8" s="321"/>
      <c r="BI8" s="321"/>
      <c r="BJ8" s="321"/>
      <c r="BK8" s="321"/>
      <c r="BL8" s="322"/>
      <c r="BM8" s="319"/>
      <c r="BN8" s="320"/>
      <c r="BO8" s="321"/>
      <c r="BP8" s="321"/>
    </row>
    <row r="9" spans="1:85" s="23" customFormat="1" ht="27.95" customHeight="1" thickBot="1" x14ac:dyDescent="0.3">
      <c r="A9" s="22"/>
      <c r="B9" s="405" t="s">
        <v>0</v>
      </c>
      <c r="C9" s="405"/>
      <c r="D9" s="405"/>
      <c r="E9" s="405"/>
      <c r="F9" s="405"/>
      <c r="G9" s="405"/>
      <c r="H9" s="406"/>
      <c r="I9" s="405" t="s">
        <v>1</v>
      </c>
      <c r="J9" s="405"/>
      <c r="K9" s="405"/>
      <c r="L9" s="405"/>
      <c r="M9" s="405"/>
      <c r="N9" s="405"/>
      <c r="O9" s="406"/>
      <c r="P9" s="404" t="s">
        <v>2</v>
      </c>
      <c r="Q9" s="405"/>
      <c r="R9" s="405"/>
      <c r="S9" s="405"/>
      <c r="T9" s="405"/>
      <c r="U9" s="405"/>
      <c r="V9" s="406"/>
      <c r="W9" s="404" t="s">
        <v>3</v>
      </c>
      <c r="X9" s="405"/>
      <c r="Y9" s="405"/>
      <c r="Z9" s="405"/>
      <c r="AA9" s="405"/>
      <c r="AB9" s="405"/>
      <c r="AC9" s="406"/>
      <c r="AD9" s="404" t="s">
        <v>4</v>
      </c>
      <c r="AE9" s="405"/>
      <c r="AF9" s="405"/>
      <c r="AG9" s="405"/>
      <c r="AH9" s="405"/>
      <c r="AI9" s="405"/>
      <c r="AJ9" s="406"/>
      <c r="AK9" s="404" t="s">
        <v>5</v>
      </c>
      <c r="AL9" s="405"/>
      <c r="AM9" s="405"/>
      <c r="AN9" s="405"/>
      <c r="AO9" s="405"/>
      <c r="AP9" s="405"/>
      <c r="AQ9" s="406"/>
      <c r="AR9" s="404" t="s">
        <v>6</v>
      </c>
      <c r="AS9" s="405"/>
      <c r="AT9" s="405"/>
      <c r="AU9" s="405"/>
      <c r="AV9" s="405"/>
      <c r="AW9" s="405"/>
      <c r="AX9" s="406"/>
      <c r="AY9" s="404" t="s">
        <v>7</v>
      </c>
      <c r="AZ9" s="405"/>
      <c r="BA9" s="405"/>
      <c r="BB9" s="405"/>
      <c r="BC9" s="405"/>
      <c r="BD9" s="405"/>
      <c r="BE9" s="406"/>
      <c r="BF9" s="404" t="s">
        <v>8</v>
      </c>
      <c r="BG9" s="405"/>
      <c r="BH9" s="405"/>
      <c r="BI9" s="405"/>
      <c r="BJ9" s="405"/>
      <c r="BK9" s="405"/>
      <c r="BL9" s="406"/>
      <c r="BM9" s="404" t="s">
        <v>9</v>
      </c>
      <c r="BN9" s="405"/>
      <c r="BO9" s="405"/>
      <c r="BP9" s="405"/>
      <c r="BQ9" s="405"/>
      <c r="BR9" s="405"/>
      <c r="BS9" s="406"/>
      <c r="BT9" s="404" t="s">
        <v>10</v>
      </c>
      <c r="BU9" s="405"/>
      <c r="BV9" s="405"/>
      <c r="BW9" s="405"/>
      <c r="BX9" s="405"/>
      <c r="BY9" s="405"/>
      <c r="BZ9" s="406"/>
      <c r="CA9" s="404" t="s">
        <v>11</v>
      </c>
      <c r="CB9" s="405"/>
      <c r="CC9" s="405"/>
      <c r="CD9" s="405"/>
      <c r="CE9" s="405"/>
      <c r="CF9" s="405"/>
      <c r="CG9" s="406"/>
    </row>
    <row r="10" spans="1:85" ht="15" customHeight="1" x14ac:dyDescent="0.25">
      <c r="A10" s="384" t="s">
        <v>14</v>
      </c>
      <c r="B10" s="381" t="str">
        <f>IF(B22-6&lt;(DATE(Kalenderjahr,1,1)),"",B22-6)</f>
        <v/>
      </c>
      <c r="C10" s="25" t="str">
        <f>IFERROR(VLOOKUP(B10,FeiertageBW[#All],2,FALSE),"")</f>
        <v/>
      </c>
      <c r="D10" s="7"/>
      <c r="E10" s="7"/>
      <c r="F10" s="7"/>
      <c r="G10" s="7"/>
      <c r="H10" s="34"/>
      <c r="I10" s="381" t="str">
        <f>IF(I22-6&lt;(DATE(Kalenderjahr,2,1)),"",I22-6)</f>
        <v/>
      </c>
      <c r="J10" s="28" t="str">
        <f>IFERROR(VLOOKUP(I10,FeiertageBW[#All],2,FALSE),"")</f>
        <v/>
      </c>
      <c r="K10" s="7"/>
      <c r="L10" s="7"/>
      <c r="M10" s="7"/>
      <c r="N10" s="7"/>
      <c r="O10" s="34"/>
      <c r="P10" s="381">
        <f>IF(P22-6&lt;(DATE(Kalenderjahr,3,1)),"",P22-6)</f>
        <v>42430</v>
      </c>
      <c r="Q10" s="28" t="str">
        <f>IFERROR(VLOOKUP(P10,FeiertageBW[#All],2,FALSE),"")</f>
        <v/>
      </c>
      <c r="R10" s="7"/>
      <c r="S10" s="7"/>
      <c r="T10" s="7"/>
      <c r="U10" s="7"/>
      <c r="V10" s="34"/>
      <c r="W10" s="381" t="str">
        <f>IF(W22-6&lt;(DATE(Kalenderjahr,4,1)),"",W22-6)</f>
        <v/>
      </c>
      <c r="X10" s="28" t="str">
        <f>IFERROR(VLOOKUP(W10,FeiertageBW[#All],2,FALSE),"")</f>
        <v/>
      </c>
      <c r="Y10" s="7"/>
      <c r="Z10" s="7"/>
      <c r="AA10" s="7"/>
      <c r="AB10" s="7"/>
      <c r="AC10" s="34"/>
      <c r="AD10" s="381" t="str">
        <f>IF(AD22-6&lt;(DATE(Kalenderjahr,5,1)),"",AD22-6)</f>
        <v/>
      </c>
      <c r="AE10" s="28" t="str">
        <f>IFERROR(VLOOKUP(AD10,FeiertageBW[#All],2,FALSE),"")</f>
        <v/>
      </c>
      <c r="AF10" s="7"/>
      <c r="AG10" s="7"/>
      <c r="AH10" s="7"/>
      <c r="AI10" s="7"/>
      <c r="AJ10" s="34"/>
      <c r="AK10" s="381" t="str">
        <f>IF(AK22-6&lt;(DATE(Kalenderjahr,6,1)),"",AK22-6)</f>
        <v/>
      </c>
      <c r="AL10" s="28" t="str">
        <f>IFERROR(VLOOKUP(AK10,FeiertageBW[#All],2,FALSE),"")</f>
        <v/>
      </c>
      <c r="AM10" s="7"/>
      <c r="AN10" s="7"/>
      <c r="AO10" s="7"/>
      <c r="AP10" s="7"/>
      <c r="AQ10" s="34"/>
      <c r="AR10" s="381" t="str">
        <f>IF(AR22-6&lt;(DATE(Kalenderjahr,7,1)),"",AR22-6)</f>
        <v/>
      </c>
      <c r="AS10" s="28" t="str">
        <f>IFERROR(VLOOKUP(AR10,FeiertageBW[#All],2,FALSE),"")</f>
        <v/>
      </c>
      <c r="AT10" s="7"/>
      <c r="AU10" s="7"/>
      <c r="AV10" s="7"/>
      <c r="AW10" s="7"/>
      <c r="AX10" s="34"/>
      <c r="AY10" s="381" t="str">
        <f>IF(AY22-6&lt;(DATE(Kalenderjahr,8,1)),"",AY22-6)</f>
        <v/>
      </c>
      <c r="AZ10" s="28" t="str">
        <f>IFERROR(VLOOKUP(AY10,FeiertageBW[#All],2,FALSE),"")</f>
        <v/>
      </c>
      <c r="BA10" s="7"/>
      <c r="BB10" s="7"/>
      <c r="BC10" s="7"/>
      <c r="BD10" s="7"/>
      <c r="BE10" s="34"/>
      <c r="BF10" s="381" t="str">
        <f>IF(BF22-6&lt;(DATE(Kalenderjahr,9,1)),"",BF22-6)</f>
        <v/>
      </c>
      <c r="BG10" s="28" t="str">
        <f>IFERROR(VLOOKUP(BF10,FeiertageBW[#All],2,FALSE),"")</f>
        <v/>
      </c>
      <c r="BH10" s="7"/>
      <c r="BI10" s="7"/>
      <c r="BJ10" s="7"/>
      <c r="BK10" s="7"/>
      <c r="BL10" s="34"/>
      <c r="BM10" s="381" t="str">
        <f>IF(BM22-6&lt;(DATE(Kalenderjahr,10,1)),"",BM22-6)</f>
        <v/>
      </c>
      <c r="BN10" s="28" t="str">
        <f>IFERROR(VLOOKUP(BM10,FeiertageBW[#All],2,FALSE),"")</f>
        <v/>
      </c>
      <c r="BO10" s="7"/>
      <c r="BP10" s="7"/>
      <c r="BQ10" s="7"/>
      <c r="BR10" s="7"/>
      <c r="BS10" s="34"/>
      <c r="BT10" s="381">
        <f>IF(BT22-6&lt;(DATE(Kalenderjahr,11,1)),"",BT22-6)</f>
        <v>42675</v>
      </c>
      <c r="BU10" s="25" t="str">
        <f>IFERROR(VLOOKUP(BT10,FeiertageBW[#All],2,FALSE),"")</f>
        <v>Allerheiligen</v>
      </c>
      <c r="BV10" s="7"/>
      <c r="BW10" s="7"/>
      <c r="BX10" s="7"/>
      <c r="BY10" s="7"/>
      <c r="BZ10" s="34"/>
      <c r="CA10" s="381" t="str">
        <f>IF(CA22-6&lt;(DATE(Kalenderjahr,12,1)),"",CA22-6)</f>
        <v/>
      </c>
      <c r="CB10" s="28" t="str">
        <f>IFERROR(VLOOKUP(CA10,FeiertageBW[#All],2,FALSE),"")</f>
        <v/>
      </c>
      <c r="CC10" s="7"/>
      <c r="CD10" s="7"/>
      <c r="CE10" s="7"/>
      <c r="CF10" s="7"/>
      <c r="CG10" s="34"/>
    </row>
    <row r="11" spans="1:85" s="26" customFormat="1" ht="15" customHeight="1" x14ac:dyDescent="0.25">
      <c r="A11" s="384"/>
      <c r="B11" s="400"/>
      <c r="C11" s="45" t="str">
        <f>IFERROR(VLOOKUP(B10,Ereignistabelle[],2,FALSE),"")</f>
        <v/>
      </c>
      <c r="D11" s="42"/>
      <c r="E11" s="42"/>
      <c r="F11" s="42"/>
      <c r="G11" s="42"/>
      <c r="H11" s="35"/>
      <c r="I11" s="400"/>
      <c r="J11" s="41" t="str">
        <f>IFERROR(VLOOKUP(I10,Ereignistabelle[],2,FALSE),"")</f>
        <v/>
      </c>
      <c r="K11" s="42"/>
      <c r="L11" s="42"/>
      <c r="M11" s="42"/>
      <c r="N11" s="42"/>
      <c r="O11" s="35"/>
      <c r="P11" s="400"/>
      <c r="Q11" s="41" t="str">
        <f>IFERROR(VLOOKUP(P10,Ereignistabelle[],2,FALSE),"")</f>
        <v/>
      </c>
      <c r="R11" s="42"/>
      <c r="S11" s="42"/>
      <c r="T11" s="42"/>
      <c r="U11" s="42"/>
      <c r="V11" s="35"/>
      <c r="W11" s="400"/>
      <c r="X11" s="41" t="str">
        <f>IFERROR(VLOOKUP(W10,Ereignistabelle[],2,FALSE),"")</f>
        <v/>
      </c>
      <c r="Y11" s="42"/>
      <c r="Z11" s="42"/>
      <c r="AA11" s="42"/>
      <c r="AB11" s="42"/>
      <c r="AC11" s="35"/>
      <c r="AD11" s="400"/>
      <c r="AE11" s="41" t="str">
        <f>IFERROR(VLOOKUP(AD10,Ereignistabelle[],2,FALSE),"")</f>
        <v/>
      </c>
      <c r="AF11" s="42"/>
      <c r="AG11" s="42"/>
      <c r="AH11" s="42"/>
      <c r="AI11" s="42"/>
      <c r="AJ11" s="35"/>
      <c r="AK11" s="400"/>
      <c r="AL11" s="41" t="str">
        <f>IFERROR(VLOOKUP(AK10,Ereignistabelle[],2,FALSE),"")</f>
        <v/>
      </c>
      <c r="AM11" s="42"/>
      <c r="AN11" s="42"/>
      <c r="AO11" s="42"/>
      <c r="AP11" s="42"/>
      <c r="AQ11" s="35"/>
      <c r="AR11" s="400"/>
      <c r="AS11" s="41" t="str">
        <f>IFERROR(VLOOKUP(AR10,Ereignistabelle[],2,FALSE),"")</f>
        <v/>
      </c>
      <c r="AT11" s="42"/>
      <c r="AU11" s="42"/>
      <c r="AV11" s="42"/>
      <c r="AW11" s="42"/>
      <c r="AX11" s="35"/>
      <c r="AY11" s="400"/>
      <c r="AZ11" s="41" t="str">
        <f>IFERROR(VLOOKUP(AY10,Ereignistabelle[],2,FALSE),"")</f>
        <v/>
      </c>
      <c r="BA11" s="42"/>
      <c r="BB11" s="42"/>
      <c r="BC11" s="42"/>
      <c r="BD11" s="42"/>
      <c r="BE11" s="35"/>
      <c r="BF11" s="400"/>
      <c r="BG11" s="41" t="str">
        <f>IFERROR(VLOOKUP(BF10,Ereignistabelle[],2,FALSE),"")</f>
        <v/>
      </c>
      <c r="BH11" s="42"/>
      <c r="BI11" s="42"/>
      <c r="BJ11" s="42"/>
      <c r="BK11" s="42"/>
      <c r="BL11" s="35"/>
      <c r="BM11" s="400"/>
      <c r="BN11" s="41" t="str">
        <f>IFERROR(VLOOKUP(BM10,Ereignistabelle[],2,FALSE),"")</f>
        <v/>
      </c>
      <c r="BO11" s="42"/>
      <c r="BP11" s="42"/>
      <c r="BQ11" s="42"/>
      <c r="BR11" s="42"/>
      <c r="BS11" s="35"/>
      <c r="BT11" s="400"/>
      <c r="BU11" s="41" t="str">
        <f>IFERROR(VLOOKUP(BT10,Ereignistabelle[],2,FALSE),"")</f>
        <v/>
      </c>
      <c r="BV11" s="42"/>
      <c r="BW11" s="42"/>
      <c r="BX11" s="42"/>
      <c r="BY11" s="42"/>
      <c r="BZ11" s="35"/>
      <c r="CA11" s="400"/>
      <c r="CB11" s="41" t="str">
        <f>IFERROR(VLOOKUP(CA10,Ereignistabelle[],2,FALSE),"")</f>
        <v/>
      </c>
      <c r="CC11" s="42"/>
      <c r="CD11" s="42"/>
      <c r="CE11" s="42"/>
      <c r="CF11" s="42"/>
      <c r="CG11" s="35"/>
    </row>
    <row r="12" spans="1:85" ht="15" customHeight="1" x14ac:dyDescent="0.25">
      <c r="A12" s="384" t="s">
        <v>13</v>
      </c>
      <c r="B12" s="381" t="str">
        <f>IF(B22-5&lt;(DATE(Kalenderjahr,1,1)),"",B22-5)</f>
        <v/>
      </c>
      <c r="C12" s="25" t="str">
        <f>IFERROR(VLOOKUP(B12,FeiertageBW[#All],2,FALSE),"")</f>
        <v/>
      </c>
      <c r="D12" s="8"/>
      <c r="E12" s="8"/>
      <c r="F12" s="8"/>
      <c r="G12" s="8"/>
      <c r="H12" s="32"/>
      <c r="I12" s="381" t="str">
        <f>IF(I22-5&lt;(DATE(Kalenderjahr,2,1)),"",I22-5)</f>
        <v/>
      </c>
      <c r="J12" s="25" t="str">
        <f>IFERROR(VLOOKUP(I12,FeiertageBW[#All],2,FALSE),"")</f>
        <v/>
      </c>
      <c r="K12" s="8"/>
      <c r="L12" s="8"/>
      <c r="M12" s="8"/>
      <c r="N12" s="8"/>
      <c r="O12" s="32"/>
      <c r="P12" s="386">
        <f>IF(P22-5&lt;(DATE(Kalenderjahr,3,1)),"",P22-5)</f>
        <v>42431</v>
      </c>
      <c r="Q12" s="25" t="str">
        <f>IFERROR(VLOOKUP(P12,FeiertageBW[#All],2,FALSE),"")</f>
        <v/>
      </c>
      <c r="R12" s="8"/>
      <c r="S12" s="8"/>
      <c r="T12" s="8"/>
      <c r="U12" s="8"/>
      <c r="V12" s="32"/>
      <c r="W12" s="381" t="str">
        <f>IF(W22-5&lt;(DATE(Kalenderjahr,4,1)),"",W22-5)</f>
        <v/>
      </c>
      <c r="X12" s="25" t="str">
        <f>IFERROR(VLOOKUP(W12,FeiertageBW[#All],2,FALSE),"")</f>
        <v/>
      </c>
      <c r="Y12" s="8"/>
      <c r="Z12" s="8"/>
      <c r="AA12" s="8"/>
      <c r="AB12" s="8"/>
      <c r="AC12" s="32"/>
      <c r="AD12" s="381" t="str">
        <f>IF(AD22-5&lt;(DATE(Kalenderjahr,5,1)),"",AD22-5)</f>
        <v/>
      </c>
      <c r="AE12" s="25" t="str">
        <f>IFERROR(VLOOKUP(AD12,FeiertageBW[#All],2,FALSE),"")</f>
        <v/>
      </c>
      <c r="AF12" s="8"/>
      <c r="AG12" s="8"/>
      <c r="AH12" s="8"/>
      <c r="AI12" s="8"/>
      <c r="AJ12" s="32"/>
      <c r="AK12" s="381">
        <f>IF(AK22-5&lt;(DATE(Kalenderjahr,6,1)),"",AK22-5)</f>
        <v>42522</v>
      </c>
      <c r="AL12" s="25" t="str">
        <f>IFERROR(VLOOKUP(AK12,FeiertageBW[#All],2,FALSE),"")</f>
        <v/>
      </c>
      <c r="AM12" s="8"/>
      <c r="AN12" s="8"/>
      <c r="AO12" s="8"/>
      <c r="AP12" s="8"/>
      <c r="AQ12" s="32"/>
      <c r="AR12" s="381" t="str">
        <f>IF(AR22-5&lt;(DATE(Kalenderjahr,7,1)),"",AR22-5)</f>
        <v/>
      </c>
      <c r="AS12" s="25" t="str">
        <f>IFERROR(VLOOKUP(AR12,FeiertageBW[#All],2,FALSE),"")</f>
        <v/>
      </c>
      <c r="AT12" s="8"/>
      <c r="AU12" s="8"/>
      <c r="AV12" s="8"/>
      <c r="AW12" s="8"/>
      <c r="AX12" s="32"/>
      <c r="AY12" s="381" t="str">
        <f>IF(AY22-5&lt;(DATE(Kalenderjahr,8,1)),"",AY22-5)</f>
        <v/>
      </c>
      <c r="AZ12" s="25" t="str">
        <f>IFERROR(VLOOKUP(AY12,FeiertageBW[#All],2,FALSE),"")</f>
        <v/>
      </c>
      <c r="BA12" s="8"/>
      <c r="BB12" s="8"/>
      <c r="BC12" s="8"/>
      <c r="BD12" s="8"/>
      <c r="BE12" s="32"/>
      <c r="BF12" s="381" t="str">
        <f>IF(BF22-5&lt;(DATE(Kalenderjahr,9,1)),"",BF22-5)</f>
        <v/>
      </c>
      <c r="BG12" s="25" t="str">
        <f>IFERROR(VLOOKUP(BF12,FeiertageBW[#All],2,FALSE),"")</f>
        <v/>
      </c>
      <c r="BH12" s="8"/>
      <c r="BI12" s="8"/>
      <c r="BJ12" s="8"/>
      <c r="BK12" s="8"/>
      <c r="BL12" s="32"/>
      <c r="BM12" s="381" t="str">
        <f>IF(BM22-5&lt;(DATE(Kalenderjahr,10,1)),"",BM22-5)</f>
        <v/>
      </c>
      <c r="BN12" s="25" t="str">
        <f>IFERROR(VLOOKUP(BM12,FeiertageBW[#All],2,FALSE),"")</f>
        <v/>
      </c>
      <c r="BO12" s="8"/>
      <c r="BP12" s="8"/>
      <c r="BQ12" s="8"/>
      <c r="BR12" s="8"/>
      <c r="BS12" s="32"/>
      <c r="BT12" s="381">
        <f>IF(BT22-5&lt;(DATE(Kalenderjahr,11,1)),"",BT22-5)</f>
        <v>42676</v>
      </c>
      <c r="BU12" s="25" t="str">
        <f>IFERROR(VLOOKUP(BT12,FeiertageBW[#All],2,FALSE),"")</f>
        <v/>
      </c>
      <c r="BV12" s="8"/>
      <c r="BW12" s="8"/>
      <c r="BX12" s="8"/>
      <c r="BY12" s="8"/>
      <c r="BZ12" s="32"/>
      <c r="CA12" s="381" t="str">
        <f>IF(CA22-5&lt;(DATE(Kalenderjahr,12,1)),"",CA22-5)</f>
        <v/>
      </c>
      <c r="CB12" s="25" t="str">
        <f>IFERROR(VLOOKUP(CA12,FeiertageBW[#All],2,FALSE),"")</f>
        <v/>
      </c>
      <c r="CC12" s="8"/>
      <c r="CD12" s="8"/>
      <c r="CE12" s="8"/>
      <c r="CF12" s="8"/>
      <c r="CG12" s="32"/>
    </row>
    <row r="13" spans="1:85" s="26" customFormat="1" ht="15" customHeight="1" x14ac:dyDescent="0.25">
      <c r="A13" s="384"/>
      <c r="B13" s="400"/>
      <c r="C13" s="45" t="str">
        <f>IFERROR(VLOOKUP(B12,Ereignistabelle[],2,FALSE),"")</f>
        <v/>
      </c>
      <c r="D13" s="42"/>
      <c r="E13" s="42"/>
      <c r="F13" s="42"/>
      <c r="G13" s="42"/>
      <c r="H13" s="35"/>
      <c r="I13" s="400"/>
      <c r="J13" s="41" t="str">
        <f>IFERROR(VLOOKUP(I12,Ereignistabelle[],2,FALSE),"")</f>
        <v/>
      </c>
      <c r="K13" s="42"/>
      <c r="L13" s="42"/>
      <c r="M13" s="42"/>
      <c r="N13" s="42"/>
      <c r="O13" s="35"/>
      <c r="P13" s="403"/>
      <c r="Q13" s="41" t="str">
        <f>IFERROR(VLOOKUP(P12,Ereignistabelle[],2,FALSE),"")</f>
        <v/>
      </c>
      <c r="R13" s="42"/>
      <c r="S13" s="42"/>
      <c r="T13" s="42"/>
      <c r="U13" s="42"/>
      <c r="V13" s="35"/>
      <c r="W13" s="400"/>
      <c r="X13" s="41" t="str">
        <f>IFERROR(VLOOKUP(W12,Ereignistabelle[],2,FALSE),"")</f>
        <v/>
      </c>
      <c r="Y13" s="42"/>
      <c r="Z13" s="42"/>
      <c r="AA13" s="42"/>
      <c r="AB13" s="42"/>
      <c r="AC13" s="35"/>
      <c r="AD13" s="400"/>
      <c r="AE13" s="41" t="str">
        <f>IFERROR(VLOOKUP(AD12,Ereignistabelle[],2,FALSE),"")</f>
        <v/>
      </c>
      <c r="AF13" s="42"/>
      <c r="AG13" s="42"/>
      <c r="AH13" s="42"/>
      <c r="AI13" s="42"/>
      <c r="AJ13" s="35"/>
      <c r="AK13" s="400"/>
      <c r="AL13" s="41" t="str">
        <f>IFERROR(VLOOKUP(AK12,Ereignistabelle[],2,FALSE),"")</f>
        <v/>
      </c>
      <c r="AM13" s="42"/>
      <c r="AN13" s="42"/>
      <c r="AO13" s="42"/>
      <c r="AP13" s="42"/>
      <c r="AQ13" s="35"/>
      <c r="AR13" s="400"/>
      <c r="AS13" s="41" t="str">
        <f>IFERROR(VLOOKUP(AR12,Ereignistabelle[],2,FALSE),"")</f>
        <v/>
      </c>
      <c r="AT13" s="42"/>
      <c r="AU13" s="42"/>
      <c r="AV13" s="42"/>
      <c r="AW13" s="42"/>
      <c r="AX13" s="35"/>
      <c r="AY13" s="400"/>
      <c r="AZ13" s="41" t="str">
        <f>IFERROR(VLOOKUP(AY12,Ereignistabelle[],2,FALSE),"")</f>
        <v/>
      </c>
      <c r="BA13" s="42"/>
      <c r="BB13" s="42"/>
      <c r="BC13" s="42"/>
      <c r="BD13" s="42"/>
      <c r="BE13" s="35"/>
      <c r="BF13" s="400"/>
      <c r="BG13" s="41" t="str">
        <f>IFERROR(VLOOKUP(BF12,Ereignistabelle[],2,FALSE),"")</f>
        <v/>
      </c>
      <c r="BH13" s="42"/>
      <c r="BI13" s="42"/>
      <c r="BJ13" s="42"/>
      <c r="BK13" s="42"/>
      <c r="BL13" s="35"/>
      <c r="BM13" s="400"/>
      <c r="BN13" s="41" t="str">
        <f>IFERROR(VLOOKUP(BM12,Ereignistabelle[],2,FALSE),"")</f>
        <v/>
      </c>
      <c r="BO13" s="42"/>
      <c r="BP13" s="42"/>
      <c r="BQ13" s="42"/>
      <c r="BR13" s="42"/>
      <c r="BS13" s="35"/>
      <c r="BT13" s="400"/>
      <c r="BU13" s="41" t="str">
        <f>IFERROR(VLOOKUP(BT12,Ereignistabelle[],2,FALSE),"")</f>
        <v/>
      </c>
      <c r="BV13" s="42"/>
      <c r="BW13" s="42"/>
      <c r="BX13" s="42"/>
      <c r="BY13" s="42"/>
      <c r="BZ13" s="35"/>
      <c r="CA13" s="400"/>
      <c r="CB13" s="41" t="str">
        <f>IFERROR(VLOOKUP(CA12,Ereignistabelle[],2,FALSE),"")</f>
        <v/>
      </c>
      <c r="CC13" s="42"/>
      <c r="CD13" s="42"/>
      <c r="CE13" s="42"/>
      <c r="CF13" s="42"/>
      <c r="CG13" s="35"/>
    </row>
    <row r="14" spans="1:85" ht="15" customHeight="1" x14ac:dyDescent="0.25">
      <c r="A14" s="384" t="s">
        <v>12</v>
      </c>
      <c r="B14" s="381" t="str">
        <f>IF(B22-4&lt;(DATE(Kalenderjahr,1,1)),"",B22-4)</f>
        <v/>
      </c>
      <c r="C14" s="25" t="str">
        <f>IFERROR(VLOOKUP(B14,FeiertageBW[#All],2,FALSE),"")</f>
        <v/>
      </c>
      <c r="D14" s="8"/>
      <c r="E14" s="8"/>
      <c r="F14" s="8"/>
      <c r="G14" s="8"/>
      <c r="H14" s="32"/>
      <c r="I14" s="381" t="str">
        <f>IF(I22-4&lt;(DATE(Kalenderjahr,2,1)),"",I22-4)</f>
        <v/>
      </c>
      <c r="J14" s="25" t="str">
        <f>IFERROR(VLOOKUP(I14,FeiertageBW[#All],2,FALSE),"")</f>
        <v/>
      </c>
      <c r="K14" s="8"/>
      <c r="L14" s="8"/>
      <c r="M14" s="8"/>
      <c r="N14" s="8"/>
      <c r="O14" s="32"/>
      <c r="P14" s="386">
        <f>IF(P22-4&lt;(DATE(Kalenderjahr,3,1)),"",P22-4)</f>
        <v>42432</v>
      </c>
      <c r="Q14" s="314" t="str">
        <f>IFERROR(VLOOKUP(P14,FeiertageBW[#All],2,FALSE),"")</f>
        <v/>
      </c>
      <c r="R14" s="8"/>
      <c r="S14" s="8"/>
      <c r="T14" s="8"/>
      <c r="U14" s="8"/>
      <c r="V14" s="32"/>
      <c r="W14" s="381" t="str">
        <f>IF(W22-4&lt;(DATE(Kalenderjahr,4,1)),"",W22-4)</f>
        <v/>
      </c>
      <c r="X14" s="25" t="str">
        <f>IFERROR(VLOOKUP(W14,FeiertageBW[#All],2,FALSE),"")</f>
        <v/>
      </c>
      <c r="Y14" s="8"/>
      <c r="Z14" s="8"/>
      <c r="AA14" s="8"/>
      <c r="AB14" s="8"/>
      <c r="AC14" s="32"/>
      <c r="AD14" s="381" t="str">
        <f>IF(AD22-4&lt;(DATE(Kalenderjahr,5,1)),"",AD22-4)</f>
        <v/>
      </c>
      <c r="AE14" s="25" t="str">
        <f>IFERROR(VLOOKUP(AD14,FeiertageBW[#All],2,FALSE),"")</f>
        <v/>
      </c>
      <c r="AF14" s="8"/>
      <c r="AG14" s="8"/>
      <c r="AH14" s="8"/>
      <c r="AI14" s="8"/>
      <c r="AJ14" s="32"/>
      <c r="AK14" s="381">
        <f>IF(AK22-4&lt;(DATE(Kalenderjahr,6,1)),"",AK22-4)</f>
        <v>42523</v>
      </c>
      <c r="AL14" s="25" t="str">
        <f>IFERROR(VLOOKUP(AK14,FeiertageBW[#All],2,FALSE),"")</f>
        <v/>
      </c>
      <c r="AM14" s="8"/>
      <c r="AN14" s="8"/>
      <c r="AO14" s="8"/>
      <c r="AP14" s="8"/>
      <c r="AQ14" s="32"/>
      <c r="AR14" s="381" t="str">
        <f>IF(AR22-4&lt;(DATE(Kalenderjahr,7,1)),"",AR22-4)</f>
        <v/>
      </c>
      <c r="AS14" s="25" t="str">
        <f>IFERROR(VLOOKUP(AR14,FeiertageBW[#All],2,FALSE),"")</f>
        <v/>
      </c>
      <c r="AT14" s="8"/>
      <c r="AU14" s="8"/>
      <c r="AV14" s="8"/>
      <c r="AW14" s="8"/>
      <c r="AX14" s="32"/>
      <c r="AY14" s="381" t="str">
        <f>IF(AY22-4&lt;(DATE(Kalenderjahr,8,1)),"",AY22-4)</f>
        <v/>
      </c>
      <c r="AZ14" s="25" t="str">
        <f>IFERROR(VLOOKUP(AY14,FeiertageBW[#All],2,FALSE),"")</f>
        <v/>
      </c>
      <c r="BA14" s="8"/>
      <c r="BB14" s="8"/>
      <c r="BC14" s="8"/>
      <c r="BD14" s="8"/>
      <c r="BE14" s="32"/>
      <c r="BF14" s="381">
        <f>IF(BF22-4&lt;(DATE(Kalenderjahr,9,1)),"",BF22-4)</f>
        <v>42614</v>
      </c>
      <c r="BG14" s="25" t="str">
        <f>IFERROR(VLOOKUP(BF14,FeiertageBW[#All],2,FALSE),"")</f>
        <v/>
      </c>
      <c r="BH14" s="8"/>
      <c r="BI14" s="8"/>
      <c r="BJ14" s="8"/>
      <c r="BK14" s="8"/>
      <c r="BL14" s="32"/>
      <c r="BM14" s="381" t="str">
        <f>IF(BM22-4&lt;(DATE(Kalenderjahr,10,1)),"",BM22-4)</f>
        <v/>
      </c>
      <c r="BN14" s="25" t="str">
        <f>IFERROR(VLOOKUP(BM14,FeiertageBW[#All],2,FALSE),"")</f>
        <v/>
      </c>
      <c r="BO14" s="8"/>
      <c r="BP14" s="8"/>
      <c r="BQ14" s="8"/>
      <c r="BR14" s="8"/>
      <c r="BS14" s="32"/>
      <c r="BT14" s="381">
        <f>IF(BT22-4&lt;(DATE(Kalenderjahr,11,1)),"",BT22-4)</f>
        <v>42677</v>
      </c>
      <c r="BU14" s="25" t="str">
        <f>IFERROR(VLOOKUP(BT14,FeiertageBW[#All],2,FALSE),"")</f>
        <v/>
      </c>
      <c r="BV14" s="8"/>
      <c r="BW14" s="8"/>
      <c r="BX14" s="8"/>
      <c r="BY14" s="8"/>
      <c r="BZ14" s="32"/>
      <c r="CA14" s="381">
        <f>IF(CA22-4&lt;(DATE(Kalenderjahr,12,1)),"",CA22-4)</f>
        <v>42705</v>
      </c>
      <c r="CB14" s="25" t="str">
        <f>IFERROR(VLOOKUP(CA14,FeiertageBW[#All],2,FALSE),"")</f>
        <v/>
      </c>
      <c r="CC14" s="8"/>
      <c r="CD14" s="8"/>
      <c r="CE14" s="8"/>
      <c r="CF14" s="8"/>
      <c r="CG14" s="32"/>
    </row>
    <row r="15" spans="1:85" s="26" customFormat="1" ht="15" customHeight="1" x14ac:dyDescent="0.25">
      <c r="A15" s="384"/>
      <c r="B15" s="400"/>
      <c r="C15" s="45" t="str">
        <f>IFERROR(VLOOKUP(B14,Ereignistabelle[],2,FALSE),"")</f>
        <v/>
      </c>
      <c r="D15" s="42"/>
      <c r="E15" s="42"/>
      <c r="F15" s="42"/>
      <c r="G15" s="42"/>
      <c r="H15" s="35"/>
      <c r="I15" s="400"/>
      <c r="J15" s="41" t="str">
        <f>IFERROR(VLOOKUP(I14,Ereignistabelle[],2,FALSE),"")</f>
        <v/>
      </c>
      <c r="K15" s="42"/>
      <c r="L15" s="42"/>
      <c r="M15" s="42"/>
      <c r="N15" s="42"/>
      <c r="O15" s="35"/>
      <c r="P15" s="403"/>
      <c r="Q15" s="315" t="str">
        <f>IFERROR(VLOOKUP(P14,Ereignistabelle[],2,FALSE),"")</f>
        <v/>
      </c>
      <c r="R15" s="42"/>
      <c r="S15" s="42"/>
      <c r="T15" s="42"/>
      <c r="U15" s="42"/>
      <c r="V15" s="35"/>
      <c r="W15" s="400"/>
      <c r="X15" s="41" t="str">
        <f>IFERROR(VLOOKUP(W14,Ereignistabelle[],2,FALSE),"")</f>
        <v/>
      </c>
      <c r="Y15" s="42"/>
      <c r="Z15" s="42"/>
      <c r="AA15" s="42"/>
      <c r="AB15" s="42"/>
      <c r="AC15" s="35"/>
      <c r="AD15" s="400"/>
      <c r="AE15" s="41" t="str">
        <f>IFERROR(VLOOKUP(AD14,Ereignistabelle[],2,FALSE),"")</f>
        <v/>
      </c>
      <c r="AF15" s="42"/>
      <c r="AG15" s="42"/>
      <c r="AH15" s="42"/>
      <c r="AI15" s="42"/>
      <c r="AJ15" s="35"/>
      <c r="AK15" s="400"/>
      <c r="AL15" s="41" t="str">
        <f>IFERROR(VLOOKUP(AK14,Ereignistabelle[],2,FALSE),"")</f>
        <v/>
      </c>
      <c r="AM15" s="42"/>
      <c r="AN15" s="42"/>
      <c r="AO15" s="42"/>
      <c r="AP15" s="42"/>
      <c r="AQ15" s="35"/>
      <c r="AR15" s="400"/>
      <c r="AS15" s="41" t="str">
        <f>IFERROR(VLOOKUP(AR14,Ereignistabelle[],2,FALSE),"")</f>
        <v/>
      </c>
      <c r="AT15" s="42"/>
      <c r="AU15" s="42"/>
      <c r="AV15" s="42"/>
      <c r="AW15" s="42"/>
      <c r="AX15" s="35"/>
      <c r="AY15" s="400"/>
      <c r="AZ15" s="41" t="str">
        <f>IFERROR(VLOOKUP(AY14,Ereignistabelle[],2,FALSE),"")</f>
        <v/>
      </c>
      <c r="BA15" s="42"/>
      <c r="BB15" s="42"/>
      <c r="BC15" s="42"/>
      <c r="BD15" s="42"/>
      <c r="BE15" s="35"/>
      <c r="BF15" s="400"/>
      <c r="BG15" s="41" t="str">
        <f>IFERROR(VLOOKUP(BF14,Ereignistabelle[],2,FALSE),"")</f>
        <v/>
      </c>
      <c r="BH15" s="42"/>
      <c r="BI15" s="42"/>
      <c r="BJ15" s="42"/>
      <c r="BK15" s="42"/>
      <c r="BL15" s="35"/>
      <c r="BM15" s="400"/>
      <c r="BN15" s="41" t="str">
        <f>IFERROR(VLOOKUP(BM14,Ereignistabelle[],2,FALSE),"")</f>
        <v/>
      </c>
      <c r="BO15" s="42"/>
      <c r="BP15" s="42"/>
      <c r="BQ15" s="42"/>
      <c r="BR15" s="42"/>
      <c r="BS15" s="35"/>
      <c r="BT15" s="400"/>
      <c r="BU15" s="41" t="str">
        <f>IFERROR(VLOOKUP(BT14,Ereignistabelle[],2,FALSE),"")</f>
        <v/>
      </c>
      <c r="BV15" s="42"/>
      <c r="BW15" s="42"/>
      <c r="BX15" s="42"/>
      <c r="BY15" s="42"/>
      <c r="BZ15" s="35"/>
      <c r="CA15" s="400"/>
      <c r="CB15" s="41" t="str">
        <f>IFERROR(VLOOKUP(CA14,Ereignistabelle[],2,FALSE),"")</f>
        <v/>
      </c>
      <c r="CC15" s="42"/>
      <c r="CD15" s="42"/>
      <c r="CE15" s="42"/>
      <c r="CF15" s="42"/>
      <c r="CG15" s="35"/>
    </row>
    <row r="16" spans="1:85" ht="15" customHeight="1" x14ac:dyDescent="0.25">
      <c r="A16" s="384" t="s">
        <v>15</v>
      </c>
      <c r="B16" s="381">
        <f t="shared" ref="B16" si="0">IF(B22-3&lt;(DATE(Kalenderjahr,1,1)),"",B22-3)</f>
        <v>42370</v>
      </c>
      <c r="C16" s="25" t="str">
        <f>IFERROR(VLOOKUP(B16,FeiertageBW[#All],2,FALSE),"")</f>
        <v>Neujahr</v>
      </c>
      <c r="D16" s="8"/>
      <c r="E16" s="8"/>
      <c r="F16" s="8"/>
      <c r="G16" s="8"/>
      <c r="H16" s="32" t="str">
        <f>IF(B16&lt;&gt;"",TRUNC((B16-WEEKDAY(B16,2)-DATE(YEAR(B16+4-WEEKDAY(B16,2)),1,-10))/7)&amp;"","")</f>
        <v>53</v>
      </c>
      <c r="I16" s="381" t="str">
        <f>IF(I22-3&lt;(DATE(Kalenderjahr,2,1)),"",I22-3)</f>
        <v/>
      </c>
      <c r="J16" s="25" t="str">
        <f>IFERROR(VLOOKUP(I16,FeiertageBW[#All],2,FALSE),"")</f>
        <v/>
      </c>
      <c r="K16" s="8"/>
      <c r="L16" s="8"/>
      <c r="M16" s="8"/>
      <c r="N16" s="8"/>
      <c r="O16" s="32" t="str">
        <f>IF(I16&lt;&gt;"",TRUNC((I16-WEEKDAY(I16,2)-DATE(YEAR(I16+4-WEEKDAY(I16,2)),1,-10))/7)&amp;"","")</f>
        <v/>
      </c>
      <c r="P16" s="386">
        <f>IF(P22-3&lt;(DATE(Kalenderjahr,3,1)),"",P22-3)</f>
        <v>42433</v>
      </c>
      <c r="Q16" s="314" t="str">
        <f>IFERROR(VLOOKUP(P16,FeiertageBW[#All],2,FALSE),"")</f>
        <v/>
      </c>
      <c r="R16" s="8"/>
      <c r="S16" s="8"/>
      <c r="T16" s="8"/>
      <c r="U16" s="8"/>
      <c r="V16" s="32" t="str">
        <f>IF(P16&lt;&gt;"",TRUNC((P16-WEEKDAY(P16,2)-DATE(YEAR(P16+4-WEEKDAY(P16,2)),1,-10))/7)&amp;"","")</f>
        <v>9</v>
      </c>
      <c r="W16" s="381">
        <f>IF(W22-3&lt;(DATE(Kalenderjahr,4,1)),"",W22-3)</f>
        <v>42461</v>
      </c>
      <c r="X16" s="25" t="str">
        <f>IFERROR(VLOOKUP(W16,FeiertageBW[#All],2,FALSE),"")</f>
        <v/>
      </c>
      <c r="Y16" s="8"/>
      <c r="Z16" s="8"/>
      <c r="AA16" s="8"/>
      <c r="AB16" s="8"/>
      <c r="AC16" s="32" t="str">
        <f>IF(W16&lt;&gt;"",TRUNC((W16-WEEKDAY(W16,2)-DATE(YEAR(W16+4-WEEKDAY(W16,2)),1,-10))/7)&amp;"","")</f>
        <v>13</v>
      </c>
      <c r="AD16" s="381" t="str">
        <f>IF(AD22-3&lt;(DATE(Kalenderjahr,5,1)),"",AD22-3)</f>
        <v/>
      </c>
      <c r="AE16" s="25" t="str">
        <f>IFERROR(VLOOKUP(AD16,FeiertageBW[#All],2,FALSE),"")</f>
        <v/>
      </c>
      <c r="AF16" s="8"/>
      <c r="AG16" s="8"/>
      <c r="AH16" s="8"/>
      <c r="AI16" s="8"/>
      <c r="AJ16" s="32" t="str">
        <f>IF(AD16&lt;&gt;"",TRUNC((AD16-WEEKDAY(AD16,2)-DATE(YEAR(AD16+4-WEEKDAY(AD16,2)),1,-10))/7)&amp;"","")</f>
        <v/>
      </c>
      <c r="AK16" s="381">
        <f>IF(AK22-3&lt;(DATE(Kalenderjahr,6,1)),"",AK22-3)</f>
        <v>42524</v>
      </c>
      <c r="AL16" s="25" t="str">
        <f>IFERROR(VLOOKUP(AK16,FeiertageBW[#All],2,FALSE),"")</f>
        <v/>
      </c>
      <c r="AM16" s="8"/>
      <c r="AN16" s="8"/>
      <c r="AO16" s="8"/>
      <c r="AP16" s="8"/>
      <c r="AQ16" s="32" t="str">
        <f>IF(AK16&lt;&gt;"",TRUNC((AK16-WEEKDAY(AK16,2)-DATE(YEAR(AK16+4-WEEKDAY(AK16,2)),1,-10))/7)&amp;"","")</f>
        <v>22</v>
      </c>
      <c r="AR16" s="381">
        <f>IF(AR22-3&lt;(DATE(Kalenderjahr,7,1)),"",AR22-3)</f>
        <v>42552</v>
      </c>
      <c r="AS16" s="25" t="str">
        <f>IFERROR(VLOOKUP(AR16,FeiertageBW[#All],2,FALSE),"")</f>
        <v/>
      </c>
      <c r="AT16" s="8"/>
      <c r="AU16" s="8"/>
      <c r="AV16" s="8"/>
      <c r="AW16" s="8"/>
      <c r="AX16" s="32" t="str">
        <f>IF(AR16&lt;&gt;"",TRUNC((AR16-WEEKDAY(AR16,2)-DATE(YEAR(AR16+4-WEEKDAY(AR16,2)),1,-10))/7)&amp;"","")</f>
        <v>26</v>
      </c>
      <c r="AY16" s="381" t="str">
        <f>IF(AY22-3&lt;(DATE(Kalenderjahr,8,1)),"",AY22-3)</f>
        <v/>
      </c>
      <c r="AZ16" s="25" t="str">
        <f>IFERROR(VLOOKUP(AY16,FeiertageBW[#All],2,FALSE),"")</f>
        <v/>
      </c>
      <c r="BA16" s="8"/>
      <c r="BB16" s="8"/>
      <c r="BC16" s="8"/>
      <c r="BD16" s="8"/>
      <c r="BE16" s="32" t="str">
        <f>IF(AY16&lt;&gt;"",TRUNC((AY16-WEEKDAY(AY16,2)-DATE(YEAR(AY16+4-WEEKDAY(AY16,2)),1,-10))/7)&amp;"","")</f>
        <v/>
      </c>
      <c r="BF16" s="381">
        <f>IF(BF22-3&lt;(DATE(Kalenderjahr,9,1)),"",BF22-3)</f>
        <v>42615</v>
      </c>
      <c r="BG16" s="25" t="str">
        <f>IFERROR(VLOOKUP(BF16,FeiertageBW[#All],2,FALSE),"")</f>
        <v/>
      </c>
      <c r="BH16" s="8"/>
      <c r="BI16" s="8"/>
      <c r="BJ16" s="8"/>
      <c r="BK16" s="8"/>
      <c r="BL16" s="32" t="str">
        <f>IF(BF16&lt;&gt;"",TRUNC((BF16-WEEKDAY(BF16,2)-DATE(YEAR(BF16+4-WEEKDAY(BF16,2)),1,-10))/7)&amp;"","")</f>
        <v>35</v>
      </c>
      <c r="BM16" s="381" t="str">
        <f>IF(BM22-3&lt;(DATE(Kalenderjahr,10,1)),"",BM22-3)</f>
        <v/>
      </c>
      <c r="BN16" s="25" t="str">
        <f>IFERROR(VLOOKUP(BM16,FeiertageBW[#All],2,FALSE),"")</f>
        <v/>
      </c>
      <c r="BO16" s="8"/>
      <c r="BP16" s="8"/>
      <c r="BQ16" s="8"/>
      <c r="BR16" s="8"/>
      <c r="BS16" s="32" t="str">
        <f>IF(BM16&lt;&gt;"",TRUNC((BM16-WEEKDAY(BM16,2)-DATE(YEAR(BM16+4-WEEKDAY(BM16,2)),1,-10))/7)&amp;"","")</f>
        <v/>
      </c>
      <c r="BT16" s="381">
        <f>IF(BT22-3&lt;(DATE(Kalenderjahr,11,1)),"",BT22-3)</f>
        <v>42678</v>
      </c>
      <c r="BU16" s="25" t="str">
        <f>IFERROR(VLOOKUP(BT16,FeiertageBW[#All],2,FALSE),"")</f>
        <v/>
      </c>
      <c r="BV16" s="8"/>
      <c r="BW16" s="8"/>
      <c r="BX16" s="8"/>
      <c r="BY16" s="8"/>
      <c r="BZ16" s="32" t="str">
        <f>IF(BT16&lt;&gt;"",TRUNC((BT16-WEEKDAY(BT16,2)-DATE(YEAR(BT16+4-WEEKDAY(BT16,2)),1,-10))/7)&amp;"","")</f>
        <v>44</v>
      </c>
      <c r="CA16" s="381">
        <f>IF(CA22-3&lt;(DATE(Kalenderjahr,12,1)),"",CA22-3)</f>
        <v>42706</v>
      </c>
      <c r="CB16" s="25" t="str">
        <f>IFERROR(VLOOKUP(CA16,FeiertageBW[#All],2,FALSE),"")</f>
        <v/>
      </c>
      <c r="CC16" s="8"/>
      <c r="CD16" s="8"/>
      <c r="CE16" s="8"/>
      <c r="CF16" s="8"/>
      <c r="CG16" s="32" t="str">
        <f>IF(CA16&lt;&gt;"",TRUNC((CA16-WEEKDAY(CA16,2)-DATE(YEAR(CA16+4-WEEKDAY(CA16,2)),1,-10))/7)&amp;"","")</f>
        <v>48</v>
      </c>
    </row>
    <row r="17" spans="1:85" s="26" customFormat="1" ht="15" customHeight="1" x14ac:dyDescent="0.25">
      <c r="A17" s="384"/>
      <c r="B17" s="400"/>
      <c r="C17" s="45" t="str">
        <f>IFERROR(VLOOKUP(B16,Ereignistabelle[],2,FALSE),"")</f>
        <v/>
      </c>
      <c r="D17" s="42"/>
      <c r="E17" s="42"/>
      <c r="F17" s="42"/>
      <c r="G17" s="42"/>
      <c r="H17" s="35"/>
      <c r="I17" s="400"/>
      <c r="J17" s="41" t="str">
        <f>IFERROR(VLOOKUP(I16,Ereignistabelle[],2,FALSE),"")</f>
        <v/>
      </c>
      <c r="K17" s="42"/>
      <c r="L17" s="42"/>
      <c r="M17" s="42"/>
      <c r="N17" s="42"/>
      <c r="O17" s="35"/>
      <c r="P17" s="403"/>
      <c r="Q17" s="315" t="str">
        <f>IFERROR(VLOOKUP(P16,Ereignistabelle[],2,FALSE),"")</f>
        <v/>
      </c>
      <c r="R17" s="42"/>
      <c r="S17" s="42"/>
      <c r="T17" s="42"/>
      <c r="U17" s="42"/>
      <c r="V17" s="35"/>
      <c r="W17" s="400"/>
      <c r="X17" s="41" t="str">
        <f>IFERROR(VLOOKUP(W16,Ereignistabelle[],2,FALSE),"")</f>
        <v/>
      </c>
      <c r="Y17" s="42"/>
      <c r="Z17" s="42"/>
      <c r="AA17" s="42"/>
      <c r="AB17" s="42"/>
      <c r="AC17" s="35"/>
      <c r="AD17" s="400"/>
      <c r="AE17" s="41" t="str">
        <f>IFERROR(VLOOKUP(AD16,Ereignistabelle[],2,FALSE),"")</f>
        <v/>
      </c>
      <c r="AF17" s="42"/>
      <c r="AG17" s="42"/>
      <c r="AH17" s="42"/>
      <c r="AI17" s="42"/>
      <c r="AJ17" s="35"/>
      <c r="AK17" s="400"/>
      <c r="AL17" s="41" t="str">
        <f>IFERROR(VLOOKUP(AK16,Ereignistabelle[],2,FALSE),"")</f>
        <v/>
      </c>
      <c r="AM17" s="42"/>
      <c r="AN17" s="42"/>
      <c r="AO17" s="42"/>
      <c r="AP17" s="42"/>
      <c r="AQ17" s="35"/>
      <c r="AR17" s="400"/>
      <c r="AS17" s="41" t="str">
        <f>IFERROR(VLOOKUP(AR16,Ereignistabelle[],2,FALSE),"")</f>
        <v/>
      </c>
      <c r="AT17" s="42"/>
      <c r="AU17" s="42"/>
      <c r="AV17" s="42"/>
      <c r="AW17" s="42"/>
      <c r="AX17" s="35"/>
      <c r="AY17" s="400"/>
      <c r="AZ17" s="41" t="str">
        <f>IFERROR(VLOOKUP(AY16,Ereignistabelle[],2,FALSE),"")</f>
        <v/>
      </c>
      <c r="BA17" s="42"/>
      <c r="BB17" s="42"/>
      <c r="BC17" s="42"/>
      <c r="BD17" s="42"/>
      <c r="BE17" s="35"/>
      <c r="BF17" s="400"/>
      <c r="BG17" s="41" t="str">
        <f>IFERROR(VLOOKUP(BF16,Ereignistabelle[],2,FALSE),"")</f>
        <v/>
      </c>
      <c r="BH17" s="42"/>
      <c r="BI17" s="42"/>
      <c r="BJ17" s="42"/>
      <c r="BK17" s="42"/>
      <c r="BL17" s="35"/>
      <c r="BM17" s="400"/>
      <c r="BN17" s="41" t="str">
        <f>IFERROR(VLOOKUP(BM16,Ereignistabelle[],2,FALSE),"")</f>
        <v/>
      </c>
      <c r="BO17" s="42"/>
      <c r="BP17" s="42"/>
      <c r="BQ17" s="42"/>
      <c r="BR17" s="42"/>
      <c r="BS17" s="35"/>
      <c r="BT17" s="400"/>
      <c r="BU17" s="41" t="str">
        <f>IFERROR(VLOOKUP(BT16,Ereignistabelle[],2,FALSE),"")</f>
        <v/>
      </c>
      <c r="BV17" s="42"/>
      <c r="BW17" s="42"/>
      <c r="BX17" s="42"/>
      <c r="BY17" s="42"/>
      <c r="BZ17" s="35"/>
      <c r="CA17" s="400"/>
      <c r="CB17" s="41" t="str">
        <f>IFERROR(VLOOKUP(CA16,Ereignistabelle[],2,FALSE),"")</f>
        <v/>
      </c>
      <c r="CC17" s="42"/>
      <c r="CD17" s="42"/>
      <c r="CE17" s="42"/>
      <c r="CF17" s="42"/>
      <c r="CG17" s="35"/>
    </row>
    <row r="18" spans="1:85" ht="15" customHeight="1" x14ac:dyDescent="0.25">
      <c r="A18" s="407" t="s">
        <v>16</v>
      </c>
      <c r="B18" s="401">
        <f>IF(B22-2&lt;(DATE(Kalenderjahr,1,1)),"",B22-2)</f>
        <v>42371</v>
      </c>
      <c r="C18" s="27" t="str">
        <f>IFERROR(VLOOKUP(B18,FeiertageBW[#All],2,FALSE),"")</f>
        <v/>
      </c>
      <c r="D18" s="21"/>
      <c r="E18" s="21"/>
      <c r="F18" s="21"/>
      <c r="G18" s="21"/>
      <c r="H18" s="36"/>
      <c r="I18" s="401" t="str">
        <f>IF(I22-2&lt;(DATE(Kalenderjahr,2,1)),"",I22-2)</f>
        <v/>
      </c>
      <c r="J18" s="27" t="str">
        <f>IFERROR(VLOOKUP(I18,FeiertageBW[#All],2,FALSE),"")</f>
        <v/>
      </c>
      <c r="K18" s="21"/>
      <c r="L18" s="21"/>
      <c r="M18" s="21"/>
      <c r="N18" s="21"/>
      <c r="O18" s="36"/>
      <c r="P18" s="401">
        <f>IF(P22-2&lt;(DATE(Kalenderjahr,3,1)),"",P22-2)</f>
        <v>42434</v>
      </c>
      <c r="Q18" s="27" t="str">
        <f>IFERROR(VLOOKUP(P18,FeiertageBW[#All],2,FALSE),"")</f>
        <v/>
      </c>
      <c r="R18" s="21"/>
      <c r="S18" s="21"/>
      <c r="T18" s="21"/>
      <c r="U18" s="21"/>
      <c r="V18" s="36"/>
      <c r="W18" s="401">
        <f>IF(W22-2&lt;(DATE(Kalenderjahr,4,1)),"",W22-2)</f>
        <v>42462</v>
      </c>
      <c r="X18" s="27" t="str">
        <f>IFERROR(VLOOKUP(W18,FeiertageBW[#All],2,FALSE),"")</f>
        <v/>
      </c>
      <c r="Y18" s="21"/>
      <c r="Z18" s="21"/>
      <c r="AA18" s="21"/>
      <c r="AB18" s="21"/>
      <c r="AC18" s="36"/>
      <c r="AD18" s="401" t="str">
        <f>IF(AD22-2&lt;(DATE(Kalenderjahr,5,1)),"",AD22-2)</f>
        <v/>
      </c>
      <c r="AE18" s="27" t="str">
        <f>IFERROR(VLOOKUP(AD18,FeiertageBW[#All],2,FALSE),"")</f>
        <v/>
      </c>
      <c r="AF18" s="21"/>
      <c r="AG18" s="21"/>
      <c r="AH18" s="21"/>
      <c r="AI18" s="21"/>
      <c r="AJ18" s="36"/>
      <c r="AK18" s="401">
        <f>IF(AK22-2&lt;(DATE(Kalenderjahr,6,1)),"",AK22-2)</f>
        <v>42525</v>
      </c>
      <c r="AL18" s="27" t="str">
        <f>IFERROR(VLOOKUP(AK18,FeiertageBW[#All],2,FALSE),"")</f>
        <v/>
      </c>
      <c r="AM18" s="21"/>
      <c r="AN18" s="21"/>
      <c r="AO18" s="21"/>
      <c r="AP18" s="21"/>
      <c r="AQ18" s="36"/>
      <c r="AR18" s="401">
        <f>IF(AR22-2&lt;(DATE(Kalenderjahr,7,1)),"",AR22-2)</f>
        <v>42553</v>
      </c>
      <c r="AS18" s="27" t="str">
        <f>IFERROR(VLOOKUP(AR18,FeiertageBW[#All],2,FALSE),"")</f>
        <v/>
      </c>
      <c r="AT18" s="21"/>
      <c r="AU18" s="21"/>
      <c r="AV18" s="21"/>
      <c r="AW18" s="21"/>
      <c r="AX18" s="36"/>
      <c r="AY18" s="401" t="str">
        <f>IF(AY22-2&lt;(DATE(Kalenderjahr,8,1)),"",AY22-2)</f>
        <v/>
      </c>
      <c r="AZ18" s="27" t="str">
        <f>IFERROR(VLOOKUP(AY18,FeiertageBW[#All],2,FALSE),"")</f>
        <v/>
      </c>
      <c r="BA18" s="21"/>
      <c r="BB18" s="21"/>
      <c r="BC18" s="21"/>
      <c r="BD18" s="21"/>
      <c r="BE18" s="36"/>
      <c r="BF18" s="401">
        <f>IF(BF22-2&lt;(DATE(Kalenderjahr,9,1)),"",BF22-2)</f>
        <v>42616</v>
      </c>
      <c r="BG18" s="27" t="str">
        <f>IFERROR(VLOOKUP(BF18,FeiertageBW[#All],2,FALSE),"")</f>
        <v/>
      </c>
      <c r="BH18" s="21"/>
      <c r="BI18" s="21"/>
      <c r="BJ18" s="21"/>
      <c r="BK18" s="21"/>
      <c r="BL18" s="36"/>
      <c r="BM18" s="401">
        <f>IF(BM22-2&lt;(DATE(Kalenderjahr,10,1)),"",BM22-2)</f>
        <v>42644</v>
      </c>
      <c r="BN18" s="27" t="str">
        <f>IFERROR(VLOOKUP(BM18,FeiertageBW[#All],2,FALSE),"")</f>
        <v/>
      </c>
      <c r="BO18" s="21"/>
      <c r="BP18" s="21"/>
      <c r="BQ18" s="21"/>
      <c r="BR18" s="21"/>
      <c r="BS18" s="36"/>
      <c r="BT18" s="401">
        <f>IF(BT22-2&lt;(DATE(Kalenderjahr,11,1)),"",BT22-2)</f>
        <v>42679</v>
      </c>
      <c r="BU18" s="27" t="str">
        <f>IFERROR(VLOOKUP(BT18,FeiertageBW[#All],2,FALSE),"")</f>
        <v/>
      </c>
      <c r="BV18" s="21"/>
      <c r="BW18" s="21"/>
      <c r="BX18" s="21"/>
      <c r="BY18" s="21"/>
      <c r="BZ18" s="36"/>
      <c r="CA18" s="401">
        <f>IF(CA22-2&lt;(DATE(Kalenderjahr,12,1)),"",CA22-2)</f>
        <v>42707</v>
      </c>
      <c r="CB18" s="27" t="str">
        <f>IFERROR(VLOOKUP(CA18,FeiertageBW[#All],2,FALSE),"")</f>
        <v/>
      </c>
      <c r="CC18" s="21"/>
      <c r="CD18" s="21"/>
      <c r="CE18" s="21"/>
      <c r="CF18" s="21"/>
      <c r="CG18" s="36"/>
    </row>
    <row r="19" spans="1:85" s="26" customFormat="1" ht="15" customHeight="1" x14ac:dyDescent="0.25">
      <c r="A19" s="407"/>
      <c r="B19" s="402"/>
      <c r="C19" s="178" t="str">
        <f>IFERROR(VLOOKUP(B18,Ereignistabelle[],2,FALSE),"")</f>
        <v/>
      </c>
      <c r="D19" s="44"/>
      <c r="E19" s="44"/>
      <c r="F19" s="44"/>
      <c r="G19" s="44"/>
      <c r="H19" s="37"/>
      <c r="I19" s="402"/>
      <c r="J19" s="43" t="str">
        <f>IFERROR(VLOOKUP(I18,Ereignistabelle[],2,FALSE),"")</f>
        <v/>
      </c>
      <c r="K19" s="44"/>
      <c r="L19" s="44"/>
      <c r="M19" s="44"/>
      <c r="N19" s="44"/>
      <c r="O19" s="37"/>
      <c r="P19" s="402"/>
      <c r="Q19" s="43" t="str">
        <f>IFERROR(VLOOKUP(P18,Ereignistabelle[],2,FALSE),"")</f>
        <v/>
      </c>
      <c r="R19" s="44"/>
      <c r="S19" s="44"/>
      <c r="T19" s="44"/>
      <c r="U19" s="44"/>
      <c r="V19" s="37"/>
      <c r="W19" s="402"/>
      <c r="X19" s="43" t="str">
        <f>IFERROR(VLOOKUP(W18,Ereignistabelle[],2,FALSE),"")</f>
        <v/>
      </c>
      <c r="Y19" s="44"/>
      <c r="Z19" s="44"/>
      <c r="AA19" s="44"/>
      <c r="AB19" s="44"/>
      <c r="AC19" s="37"/>
      <c r="AD19" s="402"/>
      <c r="AE19" s="43" t="str">
        <f>IFERROR(VLOOKUP(AD18,Ereignistabelle[],2,FALSE),"")</f>
        <v/>
      </c>
      <c r="AF19" s="44"/>
      <c r="AG19" s="44"/>
      <c r="AH19" s="44"/>
      <c r="AI19" s="44"/>
      <c r="AJ19" s="37"/>
      <c r="AK19" s="402"/>
      <c r="AL19" s="43" t="str">
        <f>IFERROR(VLOOKUP(AK18,Ereignistabelle[],2,FALSE),"")</f>
        <v/>
      </c>
      <c r="AM19" s="44"/>
      <c r="AN19" s="44"/>
      <c r="AO19" s="44"/>
      <c r="AP19" s="44"/>
      <c r="AQ19" s="37"/>
      <c r="AR19" s="402"/>
      <c r="AS19" s="43" t="str">
        <f>IFERROR(VLOOKUP(AR18,Ereignistabelle[],2,FALSE),"")</f>
        <v/>
      </c>
      <c r="AT19" s="44"/>
      <c r="AU19" s="44"/>
      <c r="AV19" s="44"/>
      <c r="AW19" s="44"/>
      <c r="AX19" s="37"/>
      <c r="AY19" s="402"/>
      <c r="AZ19" s="43" t="str">
        <f>IFERROR(VLOOKUP(AY18,Ereignistabelle[],2,FALSE),"")</f>
        <v/>
      </c>
      <c r="BA19" s="44"/>
      <c r="BB19" s="44"/>
      <c r="BC19" s="44"/>
      <c r="BD19" s="44"/>
      <c r="BE19" s="37"/>
      <c r="BF19" s="402"/>
      <c r="BG19" s="43" t="str">
        <f>IFERROR(VLOOKUP(BF18,Ereignistabelle[],2,FALSE),"")</f>
        <v/>
      </c>
      <c r="BH19" s="44"/>
      <c r="BI19" s="44"/>
      <c r="BJ19" s="44"/>
      <c r="BK19" s="44"/>
      <c r="BL19" s="37"/>
      <c r="BM19" s="402"/>
      <c r="BN19" s="43" t="str">
        <f>IFERROR(VLOOKUP(BM18,Ereignistabelle[],2,FALSE),"")</f>
        <v/>
      </c>
      <c r="BO19" s="44"/>
      <c r="BP19" s="44"/>
      <c r="BQ19" s="44"/>
      <c r="BR19" s="44"/>
      <c r="BS19" s="37"/>
      <c r="BT19" s="402"/>
      <c r="BU19" s="43" t="str">
        <f>IFERROR(VLOOKUP(BT18,Ereignistabelle[],2,FALSE),"")</f>
        <v/>
      </c>
      <c r="BV19" s="44"/>
      <c r="BW19" s="44"/>
      <c r="BX19" s="44"/>
      <c r="BY19" s="44"/>
      <c r="BZ19" s="37"/>
      <c r="CA19" s="402"/>
      <c r="CB19" s="43" t="str">
        <f>IFERROR(VLOOKUP(CA18,Ereignistabelle[],2,FALSE),"")</f>
        <v/>
      </c>
      <c r="CC19" s="44"/>
      <c r="CD19" s="44"/>
      <c r="CE19" s="44"/>
      <c r="CF19" s="44"/>
      <c r="CG19" s="37"/>
    </row>
    <row r="20" spans="1:85" ht="15" customHeight="1" x14ac:dyDescent="0.25">
      <c r="A20" s="407" t="s">
        <v>17</v>
      </c>
      <c r="B20" s="401">
        <f>IF(B22-1&lt;(DATE(Kalenderjahr,1,1)),"",B22-1)</f>
        <v>42372</v>
      </c>
      <c r="C20" s="27" t="str">
        <f>IFERROR(VLOOKUP(B20,FeiertageBW[#All],2,FALSE),"")</f>
        <v/>
      </c>
      <c r="D20" s="21"/>
      <c r="E20" s="21"/>
      <c r="F20" s="21"/>
      <c r="G20" s="21"/>
      <c r="H20" s="36"/>
      <c r="I20" s="401" t="str">
        <f>IF(I22-1&lt;(DATE(Kalenderjahr,2,1)),"",I22-1)</f>
        <v/>
      </c>
      <c r="J20" s="27" t="str">
        <f>IFERROR(VLOOKUP(I20,FeiertageBW[#All],2,FALSE),"")</f>
        <v/>
      </c>
      <c r="K20" s="21"/>
      <c r="L20" s="21"/>
      <c r="M20" s="21"/>
      <c r="N20" s="21"/>
      <c r="O20" s="36"/>
      <c r="P20" s="401">
        <f>IF(P22-1&lt;(DATE(Kalenderjahr,3,1)),"",P22-1)</f>
        <v>42435</v>
      </c>
      <c r="Q20" s="27" t="str">
        <f>IFERROR(VLOOKUP(P20,FeiertageBW[#All],2,FALSE),"")</f>
        <v/>
      </c>
      <c r="R20" s="21"/>
      <c r="S20" s="21"/>
      <c r="T20" s="21"/>
      <c r="U20" s="21"/>
      <c r="V20" s="36"/>
      <c r="W20" s="401">
        <f>IF(W22-1&lt;(DATE(Kalenderjahr,4,1)),"",W22-1)</f>
        <v>42463</v>
      </c>
      <c r="X20" s="27" t="str">
        <f>IFERROR(VLOOKUP(W20,FeiertageBW[#All],2,FALSE),"")</f>
        <v/>
      </c>
      <c r="Y20" s="21"/>
      <c r="Z20" s="21"/>
      <c r="AA20" s="21"/>
      <c r="AB20" s="21"/>
      <c r="AC20" s="36"/>
      <c r="AD20" s="401">
        <f>IF(AD22-1&lt;(DATE(Kalenderjahr,5,1)),"",AD22-1)</f>
        <v>42491</v>
      </c>
      <c r="AE20" s="27" t="str">
        <f>IFERROR(VLOOKUP(AD20,FeiertageBW[#All],2,FALSE),"")</f>
        <v>1. Mai/Tag der Arbeit</v>
      </c>
      <c r="AF20" s="21"/>
      <c r="AG20" s="21"/>
      <c r="AH20" s="21"/>
      <c r="AI20" s="21"/>
      <c r="AJ20" s="36"/>
      <c r="AK20" s="401">
        <f>IF(AK22-1&lt;(DATE(Kalenderjahr,6,1)),"",AK22-1)</f>
        <v>42526</v>
      </c>
      <c r="AL20" s="27" t="str">
        <f>IFERROR(VLOOKUP(AK20,FeiertageBW[#All],2,FALSE),"")</f>
        <v/>
      </c>
      <c r="AM20" s="21"/>
      <c r="AN20" s="21"/>
      <c r="AO20" s="21"/>
      <c r="AP20" s="21"/>
      <c r="AQ20" s="36"/>
      <c r="AR20" s="401">
        <f>IF(AR22-1&lt;(DATE(Kalenderjahr,7,1)),"",AR22-1)</f>
        <v>42554</v>
      </c>
      <c r="AS20" s="27" t="str">
        <f>IFERROR(VLOOKUP(AR20,FeiertageBW[#All],2,FALSE),"")</f>
        <v/>
      </c>
      <c r="AT20" s="21"/>
      <c r="AU20" s="21"/>
      <c r="AV20" s="21"/>
      <c r="AW20" s="21"/>
      <c r="AX20" s="36"/>
      <c r="AY20" s="401" t="str">
        <f>IF(AY22-1&lt;(DATE(Kalenderjahr,8,1)),"",AY22-1)</f>
        <v/>
      </c>
      <c r="AZ20" s="27" t="str">
        <f>IFERROR(VLOOKUP(AY20,FeiertageBW[#All],2,FALSE),"")</f>
        <v/>
      </c>
      <c r="BA20" s="21"/>
      <c r="BB20" s="21"/>
      <c r="BC20" s="21"/>
      <c r="BD20" s="21"/>
      <c r="BE20" s="36"/>
      <c r="BF20" s="401">
        <f>IF(BF22-1&lt;(DATE(Kalenderjahr,9,1)),"",BF22-1)</f>
        <v>42617</v>
      </c>
      <c r="BG20" s="27" t="str">
        <f>IFERROR(VLOOKUP(BF20,FeiertageBW[#All],2,FALSE),"")</f>
        <v/>
      </c>
      <c r="BH20" s="21"/>
      <c r="BI20" s="21"/>
      <c r="BJ20" s="21"/>
      <c r="BK20" s="21"/>
      <c r="BL20" s="36"/>
      <c r="BM20" s="401">
        <f>IF(BM22-1&lt;(DATE(Kalenderjahr,10,1)),"",BM22-1)</f>
        <v>42645</v>
      </c>
      <c r="BN20" s="27" t="str">
        <f>IFERROR(VLOOKUP(BM20,FeiertageBW[#All],2,FALSE),"")</f>
        <v/>
      </c>
      <c r="BO20" s="21"/>
      <c r="BP20" s="21"/>
      <c r="BQ20" s="21"/>
      <c r="BR20" s="21"/>
      <c r="BS20" s="36"/>
      <c r="BT20" s="401">
        <f>IF(BT22-1&lt;(DATE(Kalenderjahr,11,1)),"",BT22-1)</f>
        <v>42680</v>
      </c>
      <c r="BU20" s="27" t="str">
        <f>IFERROR(VLOOKUP(BT20,FeiertageBW[#All],2,FALSE),"")</f>
        <v/>
      </c>
      <c r="BV20" s="21"/>
      <c r="BW20" s="21"/>
      <c r="BX20" s="21"/>
      <c r="BY20" s="21"/>
      <c r="BZ20" s="36"/>
      <c r="CA20" s="401">
        <f>IF(CA22-1&lt;(DATE(Kalenderjahr,12,1)),"",CA22-1)</f>
        <v>42708</v>
      </c>
      <c r="CB20" s="27" t="str">
        <f>IFERROR(VLOOKUP(CA20,FeiertageBW[#All],2,FALSE),"")</f>
        <v>2. Advent</v>
      </c>
      <c r="CC20" s="21"/>
      <c r="CD20" s="21"/>
      <c r="CE20" s="21"/>
      <c r="CF20" s="21"/>
      <c r="CG20" s="36"/>
    </row>
    <row r="21" spans="1:85" s="26" customFormat="1" ht="15" customHeight="1" x14ac:dyDescent="0.25">
      <c r="A21" s="407"/>
      <c r="B21" s="402"/>
      <c r="C21" s="178" t="str">
        <f>IFERROR(VLOOKUP(B20,Ereignistabelle[],2,FALSE),"")</f>
        <v/>
      </c>
      <c r="D21" s="44"/>
      <c r="E21" s="44"/>
      <c r="F21" s="44"/>
      <c r="G21" s="44"/>
      <c r="H21" s="37"/>
      <c r="I21" s="402"/>
      <c r="J21" s="43" t="str">
        <f>IFERROR(VLOOKUP(I20,Ereignistabelle[],2,FALSE),"")</f>
        <v/>
      </c>
      <c r="K21" s="44"/>
      <c r="L21" s="44"/>
      <c r="M21" s="44"/>
      <c r="N21" s="44"/>
      <c r="O21" s="37"/>
      <c r="P21" s="402"/>
      <c r="Q21" s="43" t="str">
        <f>IFERROR(VLOOKUP(P20,Ereignistabelle[],2,FALSE),"")</f>
        <v/>
      </c>
      <c r="R21" s="44"/>
      <c r="S21" s="44"/>
      <c r="T21" s="44"/>
      <c r="U21" s="44"/>
      <c r="V21" s="37"/>
      <c r="W21" s="402"/>
      <c r="X21" s="43" t="str">
        <f>IFERROR(VLOOKUP(W20,Ereignistabelle[],2,FALSE),"")</f>
        <v/>
      </c>
      <c r="Y21" s="44"/>
      <c r="Z21" s="44"/>
      <c r="AA21" s="44"/>
      <c r="AB21" s="44"/>
      <c r="AC21" s="37"/>
      <c r="AD21" s="402"/>
      <c r="AE21" s="43" t="str">
        <f>IFERROR(VLOOKUP(AD20,Ereignistabelle[],2,FALSE),"")</f>
        <v/>
      </c>
      <c r="AF21" s="44"/>
      <c r="AG21" s="44"/>
      <c r="AH21" s="44"/>
      <c r="AI21" s="44"/>
      <c r="AJ21" s="37"/>
      <c r="AK21" s="402"/>
      <c r="AL21" s="43" t="str">
        <f>IFERROR(VLOOKUP(AK20,Ereignistabelle[],2,FALSE),"")</f>
        <v/>
      </c>
      <c r="AM21" s="44"/>
      <c r="AN21" s="44"/>
      <c r="AO21" s="44"/>
      <c r="AP21" s="44"/>
      <c r="AQ21" s="37"/>
      <c r="AR21" s="402"/>
      <c r="AS21" s="43" t="str">
        <f>IFERROR(VLOOKUP(AR20,Ereignistabelle[],2,FALSE),"")</f>
        <v/>
      </c>
      <c r="AT21" s="44"/>
      <c r="AU21" s="44"/>
      <c r="AV21" s="44"/>
      <c r="AW21" s="44"/>
      <c r="AX21" s="37"/>
      <c r="AY21" s="402"/>
      <c r="AZ21" s="43" t="str">
        <f>IFERROR(VLOOKUP(AY20,Ereignistabelle[],2,FALSE),"")</f>
        <v/>
      </c>
      <c r="BA21" s="44"/>
      <c r="BB21" s="44"/>
      <c r="BC21" s="44"/>
      <c r="BD21" s="44"/>
      <c r="BE21" s="37"/>
      <c r="BF21" s="402"/>
      <c r="BG21" s="43" t="str">
        <f>IFERROR(VLOOKUP(BF20,Ereignistabelle[],2,FALSE),"")</f>
        <v/>
      </c>
      <c r="BH21" s="44"/>
      <c r="BI21" s="44"/>
      <c r="BJ21" s="44"/>
      <c r="BK21" s="44"/>
      <c r="BL21" s="37"/>
      <c r="BM21" s="402"/>
      <c r="BN21" s="43" t="str">
        <f>IFERROR(VLOOKUP(BM20,Ereignistabelle[],2,FALSE),"")</f>
        <v/>
      </c>
      <c r="BO21" s="44"/>
      <c r="BP21" s="44"/>
      <c r="BQ21" s="44"/>
      <c r="BR21" s="44"/>
      <c r="BS21" s="37"/>
      <c r="BT21" s="402"/>
      <c r="BU21" s="43" t="str">
        <f>IFERROR(VLOOKUP(BT20,Ereignistabelle[],2,FALSE),"")</f>
        <v/>
      </c>
      <c r="BV21" s="44"/>
      <c r="BW21" s="44"/>
      <c r="BX21" s="44"/>
      <c r="BY21" s="44"/>
      <c r="BZ21" s="37"/>
      <c r="CA21" s="402"/>
      <c r="CB21" s="43" t="str">
        <f>IFERROR(VLOOKUP(CA20,Ereignistabelle[],2,FALSE),"")</f>
        <v/>
      </c>
      <c r="CC21" s="44"/>
      <c r="CD21" s="44"/>
      <c r="CE21" s="44"/>
      <c r="CF21" s="44"/>
      <c r="CG21" s="37"/>
    </row>
    <row r="22" spans="1:85" ht="15" customHeight="1" x14ac:dyDescent="0.25">
      <c r="A22" s="384" t="s">
        <v>18</v>
      </c>
      <c r="B22" s="381">
        <f>IF(WEEKDAY(DATE(Kalenderjahr,1,1),2)=1,DATE(Kalenderjahr,1,1),8-WEEKDAY(DATE(Kalenderjahr,1,1),2)+DATE(Kalenderjahr,1,1))</f>
        <v>42373</v>
      </c>
      <c r="C22" s="25" t="str">
        <f>IFERROR(VLOOKUP(B22,FeiertageBW[#All],2,FALSE),"")</f>
        <v/>
      </c>
      <c r="D22" s="8"/>
      <c r="E22" s="8"/>
      <c r="F22" s="8"/>
      <c r="G22" s="8"/>
      <c r="H22" s="32"/>
      <c r="I22" s="381">
        <f>IF(WEEKDAY(DATE(Kalenderjahr,2,1),2)=1,DATE(Kalenderjahr,2,1),8-WEEKDAY(DATE(Kalenderjahr,2,1),2)+DATE(Kalenderjahr,2,1))</f>
        <v>42401</v>
      </c>
      <c r="J22" s="25" t="str">
        <f>IFERROR(VLOOKUP(I22,FeiertageBW[#All],2,FALSE),"")</f>
        <v/>
      </c>
      <c r="K22" s="8"/>
      <c r="L22" s="8"/>
      <c r="M22" s="8"/>
      <c r="N22" s="8"/>
      <c r="O22" s="32"/>
      <c r="P22" s="386">
        <f>IF(WEEKDAY(DATE(Kalenderjahr,3,1),2)=1,DATE(Kalenderjahr,3,1),8-WEEKDAY(DATE(Kalenderjahr,3,1),2)+DATE(Kalenderjahr,3,1))</f>
        <v>42436</v>
      </c>
      <c r="Q22" s="25" t="str">
        <f>IFERROR(VLOOKUP(P22,FeiertageBW[#All],2,FALSE),"")</f>
        <v/>
      </c>
      <c r="R22" s="8"/>
      <c r="S22" s="8"/>
      <c r="T22" s="8"/>
      <c r="U22" s="8"/>
      <c r="V22" s="32"/>
      <c r="W22" s="381">
        <f>IF(WEEKDAY(DATE(Kalenderjahr,4,1),2)=1,DATE(Kalenderjahr,4,1),8-WEEKDAY(DATE(Kalenderjahr,4,1),2)+DATE(Kalenderjahr,4,1))</f>
        <v>42464</v>
      </c>
      <c r="X22" s="25" t="str">
        <f>IFERROR(VLOOKUP(W22,FeiertageBW[#All],2,FALSE),"")</f>
        <v/>
      </c>
      <c r="Y22" s="8"/>
      <c r="Z22" s="8"/>
      <c r="AA22" s="8"/>
      <c r="AB22" s="8"/>
      <c r="AC22" s="32"/>
      <c r="AD22" s="381">
        <f>IF(WEEKDAY(DATE(Kalenderjahr,5,1),2)=1,DATE(Kalenderjahr,5,1),8-WEEKDAY(DATE(Kalenderjahr,5,1),2)+DATE(Kalenderjahr,5,1))</f>
        <v>42492</v>
      </c>
      <c r="AE22" s="25" t="str">
        <f>IFERROR(VLOOKUP(AD22,FeiertageBW[#All],2,FALSE),"")</f>
        <v/>
      </c>
      <c r="AF22" s="8"/>
      <c r="AG22" s="8"/>
      <c r="AH22" s="8"/>
      <c r="AI22" s="8"/>
      <c r="AJ22" s="32"/>
      <c r="AK22" s="381">
        <f>IF(WEEKDAY(DATE(Kalenderjahr,6,1),2)=1,DATE(Kalenderjahr,6,1),8-WEEKDAY(DATE(Kalenderjahr,6,1),2)+DATE(Kalenderjahr,6,1))</f>
        <v>42527</v>
      </c>
      <c r="AL22" s="25" t="str">
        <f>IFERROR(VLOOKUP(AK22,FeiertageBW[#All],2,FALSE),"")</f>
        <v/>
      </c>
      <c r="AM22" s="8"/>
      <c r="AN22" s="8"/>
      <c r="AO22" s="8"/>
      <c r="AP22" s="8"/>
      <c r="AQ22" s="32"/>
      <c r="AR22" s="381">
        <f>IF(WEEKDAY(DATE(Kalenderjahr,7,1),2)=1,DATE(Kalenderjahr,7,1),8-WEEKDAY(DATE(Kalenderjahr,7,1),2)+DATE(Kalenderjahr,7,1))</f>
        <v>42555</v>
      </c>
      <c r="AS22" s="25" t="str">
        <f>IFERROR(VLOOKUP(AR22,FeiertageBW[#All],2,FALSE),"")</f>
        <v/>
      </c>
      <c r="AT22" s="8"/>
      <c r="AU22" s="8"/>
      <c r="AV22" s="8"/>
      <c r="AW22" s="8"/>
      <c r="AX22" s="32"/>
      <c r="AY22" s="381">
        <f>IF(WEEKDAY(DATE(Kalenderjahr,8,1),2)=1,DATE(Kalenderjahr,8,1),8-WEEKDAY(DATE(Kalenderjahr,8,1),2)+DATE(Kalenderjahr,8,1))</f>
        <v>42583</v>
      </c>
      <c r="AZ22" s="25" t="str">
        <f>IFERROR(VLOOKUP(AY22,FeiertageBW[#All],2,FALSE),"")</f>
        <v/>
      </c>
      <c r="BA22" s="8"/>
      <c r="BB22" s="8"/>
      <c r="BC22" s="8"/>
      <c r="BD22" s="8"/>
      <c r="BE22" s="32"/>
      <c r="BF22" s="381">
        <f>IF(WEEKDAY(DATE(Kalenderjahr,9,1),2)=1,DATE(Kalenderjahr,9,1),8-WEEKDAY(DATE(Kalenderjahr,9,1),2)+DATE(Kalenderjahr,9,1))</f>
        <v>42618</v>
      </c>
      <c r="BG22" s="25" t="str">
        <f>IFERROR(VLOOKUP(BF22,FeiertageBW[#All],2,FALSE),"")</f>
        <v/>
      </c>
      <c r="BH22" s="8"/>
      <c r="BI22" s="8"/>
      <c r="BJ22" s="8"/>
      <c r="BK22" s="8"/>
      <c r="BL22" s="32"/>
      <c r="BM22" s="381">
        <f>IF(WEEKDAY(DATE(Kalenderjahr,10,1),2)=1,DATE(Kalenderjahr,10,1),8-WEEKDAY(DATE(Kalenderjahr,10,1),2)+DATE(Kalenderjahr,10,1))</f>
        <v>42646</v>
      </c>
      <c r="BN22" s="25" t="str">
        <f>IFERROR(VLOOKUP(BM22,FeiertageBW[#All],2,FALSE),"")</f>
        <v>Tag d. Deut. Einheit</v>
      </c>
      <c r="BO22" s="8"/>
      <c r="BP22" s="8"/>
      <c r="BQ22" s="8"/>
      <c r="BR22" s="8"/>
      <c r="BS22" s="32"/>
      <c r="BT22" s="381">
        <f>IF(WEEKDAY(DATE(Kalenderjahr,11,1),2)=1,DATE(Kalenderjahr,11,1),8-WEEKDAY(DATE(Kalenderjahr,11,1),2)+DATE(Kalenderjahr,11,1))</f>
        <v>42681</v>
      </c>
      <c r="BU22" s="25" t="str">
        <f>IFERROR(VLOOKUP(BT22,FeiertageBW[#All],2,FALSE),"")</f>
        <v/>
      </c>
      <c r="BV22" s="8"/>
      <c r="BW22" s="8"/>
      <c r="BX22" s="8"/>
      <c r="BY22" s="8"/>
      <c r="BZ22" s="32"/>
      <c r="CA22" s="381">
        <f>IF(WEEKDAY(DATE(Kalenderjahr,12,1),2)=1,DATE(Kalenderjahr,12,1),8-WEEKDAY(DATE(Kalenderjahr,12,1),2)+DATE(Kalenderjahr,12,1))</f>
        <v>42709</v>
      </c>
      <c r="CB22" s="25" t="str">
        <f>IFERROR(VLOOKUP(CA22,FeiertageBW[#All],2,FALSE),"")</f>
        <v/>
      </c>
      <c r="CC22" s="8"/>
      <c r="CD22" s="8"/>
      <c r="CE22" s="8"/>
      <c r="CF22" s="8"/>
      <c r="CG22" s="32"/>
    </row>
    <row r="23" spans="1:85" s="26" customFormat="1" ht="15" customHeight="1" x14ac:dyDescent="0.25">
      <c r="A23" s="384"/>
      <c r="B23" s="400"/>
      <c r="C23" s="45" t="str">
        <f>IFERROR(VLOOKUP(B22,Ereignistabelle[],2,FALSE),"")</f>
        <v/>
      </c>
      <c r="D23" s="42"/>
      <c r="E23" s="42"/>
      <c r="F23" s="42"/>
      <c r="G23" s="42"/>
      <c r="H23" s="35"/>
      <c r="I23" s="400"/>
      <c r="J23" s="41" t="str">
        <f>IFERROR(VLOOKUP(I22,Ereignistabelle[],2,FALSE),"")</f>
        <v/>
      </c>
      <c r="K23" s="42"/>
      <c r="L23" s="42"/>
      <c r="M23" s="42"/>
      <c r="N23" s="42"/>
      <c r="O23" s="35"/>
      <c r="P23" s="403"/>
      <c r="Q23" s="41" t="str">
        <f>IFERROR(VLOOKUP(P22,Ereignistabelle[],2,FALSE),"")</f>
        <v/>
      </c>
      <c r="R23" s="42"/>
      <c r="S23" s="42"/>
      <c r="T23" s="42"/>
      <c r="U23" s="42"/>
      <c r="V23" s="35"/>
      <c r="W23" s="400"/>
      <c r="X23" s="41" t="str">
        <f>IFERROR(VLOOKUP(W22,Ereignistabelle[],2,FALSE),"")</f>
        <v/>
      </c>
      <c r="Y23" s="42"/>
      <c r="Z23" s="42"/>
      <c r="AA23" s="42"/>
      <c r="AB23" s="42"/>
      <c r="AC23" s="35"/>
      <c r="AD23" s="400"/>
      <c r="AE23" s="41" t="str">
        <f>IFERROR(VLOOKUP(AD22,Ereignistabelle[],2,FALSE),"")</f>
        <v/>
      </c>
      <c r="AF23" s="42"/>
      <c r="AG23" s="42"/>
      <c r="AH23" s="42"/>
      <c r="AI23" s="42"/>
      <c r="AJ23" s="35"/>
      <c r="AK23" s="400"/>
      <c r="AL23" s="41" t="str">
        <f>IFERROR(VLOOKUP(AK22,Ereignistabelle[],2,FALSE),"")</f>
        <v/>
      </c>
      <c r="AM23" s="42"/>
      <c r="AN23" s="42"/>
      <c r="AO23" s="42"/>
      <c r="AP23" s="42"/>
      <c r="AQ23" s="35"/>
      <c r="AR23" s="400"/>
      <c r="AS23" s="41" t="str">
        <f>IFERROR(VLOOKUP(AR22,Ereignistabelle[],2,FALSE),"")</f>
        <v/>
      </c>
      <c r="AT23" s="42"/>
      <c r="AU23" s="42"/>
      <c r="AV23" s="42"/>
      <c r="AW23" s="42"/>
      <c r="AX23" s="35"/>
      <c r="AY23" s="400"/>
      <c r="AZ23" s="41" t="str">
        <f>IFERROR(VLOOKUP(AY22,Ereignistabelle[],2,FALSE),"")</f>
        <v/>
      </c>
      <c r="BA23" s="42"/>
      <c r="BB23" s="42"/>
      <c r="BC23" s="42"/>
      <c r="BD23" s="42"/>
      <c r="BE23" s="35"/>
      <c r="BF23" s="400"/>
      <c r="BG23" s="41" t="str">
        <f>IFERROR(VLOOKUP(BF22,Ereignistabelle[],2,FALSE),"")</f>
        <v/>
      </c>
      <c r="BH23" s="42"/>
      <c r="BI23" s="42"/>
      <c r="BJ23" s="42"/>
      <c r="BK23" s="42"/>
      <c r="BL23" s="35"/>
      <c r="BM23" s="400"/>
      <c r="BN23" s="41" t="str">
        <f>IFERROR(VLOOKUP(BM22,Ereignistabelle[],2,FALSE),"")</f>
        <v/>
      </c>
      <c r="BO23" s="42"/>
      <c r="BP23" s="42"/>
      <c r="BQ23" s="42"/>
      <c r="BR23" s="42"/>
      <c r="BS23" s="35"/>
      <c r="BT23" s="400"/>
      <c r="BU23" s="41" t="str">
        <f>IFERROR(VLOOKUP(BT22,Ereignistabelle[],2,FALSE),"")</f>
        <v/>
      </c>
      <c r="BV23" s="42"/>
      <c r="BW23" s="42"/>
      <c r="BX23" s="42"/>
      <c r="BY23" s="42"/>
      <c r="BZ23" s="35"/>
      <c r="CA23" s="400"/>
      <c r="CB23" s="41" t="str">
        <f>IFERROR(VLOOKUP(CA22,Ereignistabelle[],2,FALSE),"")</f>
        <v/>
      </c>
      <c r="CC23" s="42"/>
      <c r="CD23" s="42"/>
      <c r="CE23" s="42"/>
      <c r="CF23" s="42"/>
      <c r="CG23" s="35"/>
    </row>
    <row r="24" spans="1:85" ht="15" customHeight="1" x14ac:dyDescent="0.25">
      <c r="A24" s="384" t="s">
        <v>14</v>
      </c>
      <c r="B24" s="381">
        <f>B22+1</f>
        <v>42374</v>
      </c>
      <c r="C24" s="25" t="str">
        <f>IFERROR(VLOOKUP(B24,FeiertageBW[#All],2,FALSE),"")</f>
        <v/>
      </c>
      <c r="D24" s="8"/>
      <c r="E24" s="8"/>
      <c r="F24" s="8"/>
      <c r="G24" s="8"/>
      <c r="H24" s="32"/>
      <c r="I24" s="381">
        <f>I22+1</f>
        <v>42402</v>
      </c>
      <c r="J24" s="25" t="str">
        <f>IFERROR(VLOOKUP(I24,FeiertageBW[#All],2,FALSE),"")</f>
        <v/>
      </c>
      <c r="K24" s="8"/>
      <c r="L24" s="8"/>
      <c r="M24" s="8"/>
      <c r="N24" s="8"/>
      <c r="O24" s="32"/>
      <c r="P24" s="386">
        <f>P22+1</f>
        <v>42437</v>
      </c>
      <c r="Q24" s="25" t="str">
        <f>IFERROR(VLOOKUP(P24,FeiertageBW[#All],2,FALSE),"")</f>
        <v/>
      </c>
      <c r="R24" s="8"/>
      <c r="S24" s="8"/>
      <c r="T24" s="8"/>
      <c r="U24" s="8"/>
      <c r="V24" s="32"/>
      <c r="W24" s="381">
        <f>W22+1</f>
        <v>42465</v>
      </c>
      <c r="X24" s="25" t="str">
        <f>IFERROR(VLOOKUP(W24,FeiertageBW[#All],2,FALSE),"")</f>
        <v/>
      </c>
      <c r="Y24" s="8"/>
      <c r="Z24" s="8"/>
      <c r="AA24" s="8"/>
      <c r="AB24" s="8"/>
      <c r="AC24" s="32"/>
      <c r="AD24" s="381">
        <f>AD22+1</f>
        <v>42493</v>
      </c>
      <c r="AE24" s="25" t="str">
        <f>IFERROR(VLOOKUP(AD24,FeiertageBW[#All],2,FALSE),"")</f>
        <v/>
      </c>
      <c r="AF24" s="8"/>
      <c r="AG24" s="8"/>
      <c r="AH24" s="8"/>
      <c r="AI24" s="8"/>
      <c r="AJ24" s="32"/>
      <c r="AK24" s="381">
        <f>AK22+1</f>
        <v>42528</v>
      </c>
      <c r="AL24" s="25" t="str">
        <f>IFERROR(VLOOKUP(AK24,FeiertageBW[#All],2,FALSE),"")</f>
        <v/>
      </c>
      <c r="AM24" s="8"/>
      <c r="AN24" s="8"/>
      <c r="AO24" s="8"/>
      <c r="AP24" s="8"/>
      <c r="AQ24" s="32"/>
      <c r="AR24" s="381">
        <f>AR22+1</f>
        <v>42556</v>
      </c>
      <c r="AS24" s="25" t="str">
        <f>IFERROR(VLOOKUP(AR24,FeiertageBW[#All],2,FALSE),"")</f>
        <v/>
      </c>
      <c r="AT24" s="8"/>
      <c r="AU24" s="8"/>
      <c r="AV24" s="8"/>
      <c r="AW24" s="8"/>
      <c r="AX24" s="32"/>
      <c r="AY24" s="381">
        <f>AY22+1</f>
        <v>42584</v>
      </c>
      <c r="AZ24" s="25" t="str">
        <f>IFERROR(VLOOKUP(AY24,FeiertageBW[#All],2,FALSE),"")</f>
        <v/>
      </c>
      <c r="BA24" s="8"/>
      <c r="BB24" s="8"/>
      <c r="BC24" s="8"/>
      <c r="BD24" s="8"/>
      <c r="BE24" s="32"/>
      <c r="BF24" s="381">
        <f>BF22+1</f>
        <v>42619</v>
      </c>
      <c r="BG24" s="25" t="str">
        <f>IFERROR(VLOOKUP(BF24,FeiertageBW[#All],2,FALSE),"")</f>
        <v/>
      </c>
      <c r="BH24" s="8"/>
      <c r="BI24" s="8"/>
      <c r="BJ24" s="8"/>
      <c r="BK24" s="8"/>
      <c r="BL24" s="32"/>
      <c r="BM24" s="381">
        <f>BM22+1</f>
        <v>42647</v>
      </c>
      <c r="BN24" s="25" t="str">
        <f>IFERROR(VLOOKUP(BM24,FeiertageBW[#All],2,FALSE),"")</f>
        <v/>
      </c>
      <c r="BO24" s="8"/>
      <c r="BP24" s="8"/>
      <c r="BQ24" s="8"/>
      <c r="BR24" s="8"/>
      <c r="BS24" s="32"/>
      <c r="BT24" s="381">
        <f>BT22+1</f>
        <v>42682</v>
      </c>
      <c r="BU24" s="25"/>
      <c r="BV24" s="8"/>
      <c r="BW24" s="8"/>
      <c r="BX24" s="8"/>
      <c r="BY24" s="8"/>
      <c r="BZ24" s="32"/>
      <c r="CA24" s="381">
        <f>CA22+1</f>
        <v>42710</v>
      </c>
      <c r="CB24" s="25" t="str">
        <f>IFERROR(VLOOKUP(CA24,FeiertageBW[#All],2,FALSE),"")</f>
        <v/>
      </c>
      <c r="CC24" s="8"/>
      <c r="CD24" s="8"/>
      <c r="CE24" s="8"/>
      <c r="CF24" s="8"/>
      <c r="CG24" s="32"/>
    </row>
    <row r="25" spans="1:85" s="26" customFormat="1" ht="15" customHeight="1" x14ac:dyDescent="0.25">
      <c r="A25" s="384"/>
      <c r="B25" s="400"/>
      <c r="C25" s="45" t="str">
        <f>IFERROR(VLOOKUP(B24,Ereignistabelle[],2,FALSE),"")</f>
        <v/>
      </c>
      <c r="D25" s="42"/>
      <c r="E25" s="42"/>
      <c r="F25" s="42"/>
      <c r="G25" s="42"/>
      <c r="H25" s="35"/>
      <c r="I25" s="400"/>
      <c r="J25" s="41" t="str">
        <f>IFERROR(VLOOKUP(I24,Ereignistabelle[],2,FALSE),"")</f>
        <v/>
      </c>
      <c r="K25" s="42"/>
      <c r="L25" s="42"/>
      <c r="M25" s="42"/>
      <c r="N25" s="42"/>
      <c r="O25" s="35"/>
      <c r="P25" s="403"/>
      <c r="Q25" s="41" t="str">
        <f>IFERROR(VLOOKUP(P24,Ereignistabelle[],2,FALSE),"")</f>
        <v/>
      </c>
      <c r="R25" s="42"/>
      <c r="S25" s="42"/>
      <c r="T25" s="42"/>
      <c r="U25" s="42"/>
      <c r="V25" s="35"/>
      <c r="W25" s="400"/>
      <c r="X25" s="41" t="str">
        <f>IFERROR(VLOOKUP(W24,Ereignistabelle[],2,FALSE),"")</f>
        <v/>
      </c>
      <c r="Y25" s="42"/>
      <c r="Z25" s="42"/>
      <c r="AA25" s="42"/>
      <c r="AB25" s="42"/>
      <c r="AC25" s="35"/>
      <c r="AD25" s="400"/>
      <c r="AE25" s="41" t="str">
        <f>IFERROR(VLOOKUP(AD24,Ereignistabelle[],2,FALSE),"")</f>
        <v/>
      </c>
      <c r="AF25" s="42"/>
      <c r="AG25" s="42"/>
      <c r="AH25" s="42"/>
      <c r="AI25" s="42"/>
      <c r="AJ25" s="35"/>
      <c r="AK25" s="400"/>
      <c r="AL25" s="41" t="str">
        <f>IFERROR(VLOOKUP(AK24,Ereignistabelle[],2,FALSE),"")</f>
        <v/>
      </c>
      <c r="AM25" s="42"/>
      <c r="AN25" s="42"/>
      <c r="AO25" s="42"/>
      <c r="AP25" s="42"/>
      <c r="AQ25" s="35"/>
      <c r="AR25" s="400"/>
      <c r="AS25" s="41" t="str">
        <f>IFERROR(VLOOKUP(AR24,Ereignistabelle[],2,FALSE),"")</f>
        <v/>
      </c>
      <c r="AT25" s="42"/>
      <c r="AU25" s="42"/>
      <c r="AV25" s="42"/>
      <c r="AW25" s="42"/>
      <c r="AX25" s="35"/>
      <c r="AY25" s="400"/>
      <c r="AZ25" s="41" t="str">
        <f>IFERROR(VLOOKUP(AY24,Ereignistabelle[],2,FALSE),"")</f>
        <v/>
      </c>
      <c r="BA25" s="42"/>
      <c r="BB25" s="42"/>
      <c r="BC25" s="42"/>
      <c r="BD25" s="42"/>
      <c r="BE25" s="35"/>
      <c r="BF25" s="400"/>
      <c r="BG25" s="41" t="str">
        <f>IFERROR(VLOOKUP(BF24,Ereignistabelle[],2,FALSE),"")</f>
        <v/>
      </c>
      <c r="BH25" s="42"/>
      <c r="BI25" s="42"/>
      <c r="BJ25" s="42"/>
      <c r="BK25" s="42"/>
      <c r="BL25" s="35"/>
      <c r="BM25" s="400"/>
      <c r="BN25" s="41" t="str">
        <f>IFERROR(VLOOKUP(BM24,Ereignistabelle[],2,FALSE),"")</f>
        <v/>
      </c>
      <c r="BO25" s="42"/>
      <c r="BP25" s="42"/>
      <c r="BQ25" s="42"/>
      <c r="BR25" s="42"/>
      <c r="BS25" s="35"/>
      <c r="BT25" s="400"/>
      <c r="BU25" s="41"/>
      <c r="BV25" s="42"/>
      <c r="BW25" s="42"/>
      <c r="BX25" s="42"/>
      <c r="BY25" s="42"/>
      <c r="BZ25" s="35"/>
      <c r="CA25" s="400"/>
      <c r="CB25" s="41" t="str">
        <f>IFERROR(VLOOKUP(CA24,Ereignistabelle[],2,FALSE),"")</f>
        <v/>
      </c>
      <c r="CC25" s="42"/>
      <c r="CD25" s="42"/>
      <c r="CE25" s="42"/>
      <c r="CF25" s="42"/>
      <c r="CG25" s="35"/>
    </row>
    <row r="26" spans="1:85" ht="15" customHeight="1" x14ac:dyDescent="0.25">
      <c r="A26" s="384" t="s">
        <v>13</v>
      </c>
      <c r="B26" s="381">
        <f>B24+1</f>
        <v>42375</v>
      </c>
      <c r="C26" s="25" t="str">
        <f>IFERROR(VLOOKUP(B26,FeiertageBW[#All],2,FALSE),"")</f>
        <v>Heilige 3 Könige</v>
      </c>
      <c r="D26" s="8"/>
      <c r="E26" s="8"/>
      <c r="F26" s="8"/>
      <c r="G26" s="8"/>
      <c r="H26" s="32" t="str">
        <f>IF(B26&lt;&gt;"",TRUNC((B26-WEEKDAY(B26,2)-DATE(YEAR(B26+4-WEEKDAY(B26,2)),1,-10))/7)&amp;"","")</f>
        <v>1</v>
      </c>
      <c r="I26" s="381">
        <f>I24+1</f>
        <v>42403</v>
      </c>
      <c r="J26" s="25" t="str">
        <f>IFERROR(VLOOKUP(I26,FeiertageBW[#All],2,FALSE),"")</f>
        <v/>
      </c>
      <c r="K26" s="8"/>
      <c r="L26" s="8"/>
      <c r="M26" s="8"/>
      <c r="N26" s="8"/>
      <c r="O26" s="32" t="str">
        <f>IF(I26&lt;&gt;"",TRUNC((I26-WEEKDAY(I26,2)-DATE(YEAR(I26+4-WEEKDAY(I26,2)),1,-10))/7)&amp;"","")</f>
        <v>5</v>
      </c>
      <c r="P26" s="386">
        <f>P24+1</f>
        <v>42438</v>
      </c>
      <c r="Q26" s="25" t="str">
        <f>IFERROR(VLOOKUP(P26,FeiertageBW[#All],2,FALSE),"")</f>
        <v/>
      </c>
      <c r="R26" s="8"/>
      <c r="S26" s="8"/>
      <c r="T26" s="8"/>
      <c r="U26" s="8"/>
      <c r="V26" s="32" t="str">
        <f>IF(P26&lt;&gt;"",TRUNC((P26-WEEKDAY(P26,2)-DATE(YEAR(P26+4-WEEKDAY(P26,2)),1,-10))/7)&amp;"","")</f>
        <v>10</v>
      </c>
      <c r="W26" s="381">
        <f>W24+1</f>
        <v>42466</v>
      </c>
      <c r="X26" s="25" t="str">
        <f>IFERROR(VLOOKUP(W26,FeiertageBW[#All],2,FALSE),"")</f>
        <v/>
      </c>
      <c r="Y26" s="8"/>
      <c r="Z26" s="8"/>
      <c r="AA26" s="8"/>
      <c r="AB26" s="8"/>
      <c r="AC26" s="32" t="str">
        <f>IF(W26&lt;&gt;"",TRUNC((W26-WEEKDAY(W26,2)-DATE(YEAR(W26+4-WEEKDAY(W26,2)),1,-10))/7)&amp;"","")</f>
        <v>14</v>
      </c>
      <c r="AD26" s="381">
        <f>AD24+1</f>
        <v>42494</v>
      </c>
      <c r="AE26" s="25" t="str">
        <f>IFERROR(VLOOKUP(AD26,FeiertageBW[#All],2,FALSE),"")</f>
        <v/>
      </c>
      <c r="AF26" s="8"/>
      <c r="AG26" s="8"/>
      <c r="AH26" s="8"/>
      <c r="AI26" s="8"/>
      <c r="AJ26" s="32" t="str">
        <f>IF(AD26&lt;&gt;"",TRUNC((AD26-WEEKDAY(AD26,2)-DATE(YEAR(AD26+4-WEEKDAY(AD26,2)),1,-10))/7)&amp;"","")</f>
        <v>18</v>
      </c>
      <c r="AK26" s="381">
        <f>AK24+1</f>
        <v>42529</v>
      </c>
      <c r="AL26" s="25" t="str">
        <f>IFERROR(VLOOKUP(AK26,FeiertageBW[#All],2,FALSE),"")</f>
        <v/>
      </c>
      <c r="AM26" s="8"/>
      <c r="AN26" s="8"/>
      <c r="AO26" s="8"/>
      <c r="AP26" s="8"/>
      <c r="AQ26" s="32" t="str">
        <f>IF(AK26&lt;&gt;"",TRUNC((AK26-WEEKDAY(AK26,2)-DATE(YEAR(AK26+4-WEEKDAY(AK26,2)),1,-10))/7)&amp;"","")</f>
        <v>23</v>
      </c>
      <c r="AR26" s="381">
        <f>AR24+1</f>
        <v>42557</v>
      </c>
      <c r="AS26" s="25" t="str">
        <f>IFERROR(VLOOKUP(AR26,FeiertageBW[#All],2,FALSE),"")</f>
        <v/>
      </c>
      <c r="AT26" s="8"/>
      <c r="AU26" s="8"/>
      <c r="AV26" s="8"/>
      <c r="AW26" s="8"/>
      <c r="AX26" s="32" t="str">
        <f>IF(AR26&lt;&gt;"",TRUNC((AR26-WEEKDAY(AR26,2)-DATE(YEAR(AR26+4-WEEKDAY(AR26,2)),1,-10))/7)&amp;"","")</f>
        <v>27</v>
      </c>
      <c r="AY26" s="381">
        <f>AY24+1</f>
        <v>42585</v>
      </c>
      <c r="AZ26" s="25" t="str">
        <f>IFERROR(VLOOKUP(AY26,FeiertageBW[#All],2,FALSE),"")</f>
        <v/>
      </c>
      <c r="BA26" s="8"/>
      <c r="BB26" s="8"/>
      <c r="BC26" s="8"/>
      <c r="BD26" s="8"/>
      <c r="BE26" s="32" t="str">
        <f>IF(AY26&lt;&gt;"",TRUNC((AY26-WEEKDAY(AY26,2)-DATE(YEAR(AY26+4-WEEKDAY(AY26,2)),1,-10))/7)&amp;"","")</f>
        <v>31</v>
      </c>
      <c r="BF26" s="381">
        <f>BF24+1</f>
        <v>42620</v>
      </c>
      <c r="BG26" s="25" t="str">
        <f>IFERROR(VLOOKUP(BF26,FeiertageBW[#All],2,FALSE),"")</f>
        <v/>
      </c>
      <c r="BH26" s="8"/>
      <c r="BI26" s="8"/>
      <c r="BJ26" s="8"/>
      <c r="BK26" s="8"/>
      <c r="BL26" s="32" t="str">
        <f>IF(BF26&lt;&gt;"",TRUNC((BF26-WEEKDAY(BF26,2)-DATE(YEAR(BF26+4-WEEKDAY(BF26,2)),1,-10))/7)&amp;"","")</f>
        <v>36</v>
      </c>
      <c r="BM26" s="381">
        <f>BM24+1</f>
        <v>42648</v>
      </c>
      <c r="BN26" s="25" t="str">
        <f>IFERROR(VLOOKUP(BM26,FeiertageBW[#All],2,FALSE),"")</f>
        <v/>
      </c>
      <c r="BO26" s="8"/>
      <c r="BP26" s="8"/>
      <c r="BQ26" s="8"/>
      <c r="BR26" s="8"/>
      <c r="BS26" s="32" t="str">
        <f>IF(BM26&lt;&gt;"",TRUNC((BM26-WEEKDAY(BM26,2)-DATE(YEAR(BM26+4-WEEKDAY(BM26,2)),1,-10))/7)&amp;"","")</f>
        <v>40</v>
      </c>
      <c r="BT26" s="381">
        <f>BT24+1</f>
        <v>42683</v>
      </c>
      <c r="BU26" s="25" t="str">
        <f>IFERROR(VLOOKUP(BT26,FeiertageBW[#All],2,FALSE),"")</f>
        <v/>
      </c>
      <c r="BV26" s="8"/>
      <c r="BW26" s="8"/>
      <c r="BX26" s="8"/>
      <c r="BY26" s="8"/>
      <c r="BZ26" s="32" t="str">
        <f>IF(BT26&lt;&gt;"",TRUNC((BT26-WEEKDAY(BT26,2)-DATE(YEAR(BT26+4-WEEKDAY(BT26,2)),1,-10))/7)&amp;"","")</f>
        <v>45</v>
      </c>
      <c r="CA26" s="381">
        <f>CA24+1</f>
        <v>42711</v>
      </c>
      <c r="CB26" s="25" t="str">
        <f>IFERROR(VLOOKUP(CA26,FeiertageBW[#All],2,FALSE),"")</f>
        <v/>
      </c>
      <c r="CC26" s="8"/>
      <c r="CD26" s="8"/>
      <c r="CE26" s="8"/>
      <c r="CF26" s="8"/>
      <c r="CG26" s="32" t="str">
        <f>IF(CA26&lt;&gt;"",TRUNC((CA26-WEEKDAY(CA26,2)-DATE(YEAR(CA26+4-WEEKDAY(CA26,2)),1,-10))/7)&amp;"","")</f>
        <v>49</v>
      </c>
    </row>
    <row r="27" spans="1:85" s="26" customFormat="1" ht="15" customHeight="1" x14ac:dyDescent="0.25">
      <c r="A27" s="384"/>
      <c r="B27" s="400"/>
      <c r="C27" s="45" t="str">
        <f>IFERROR(VLOOKUP(B26,Ereignistabelle[],2,FALSE),"")</f>
        <v/>
      </c>
      <c r="D27" s="42"/>
      <c r="E27" s="42"/>
      <c r="F27" s="42"/>
      <c r="G27" s="42"/>
      <c r="H27" s="35"/>
      <c r="I27" s="400"/>
      <c r="J27" s="41" t="str">
        <f>IFERROR(VLOOKUP(I26,Ereignistabelle[],2,FALSE),"")</f>
        <v/>
      </c>
      <c r="K27" s="42"/>
      <c r="L27" s="42"/>
      <c r="M27" s="42"/>
      <c r="N27" s="42"/>
      <c r="O27" s="35"/>
      <c r="P27" s="403"/>
      <c r="Q27" s="41" t="str">
        <f>IFERROR(VLOOKUP(P26,Ereignistabelle[],2,FALSE),"")</f>
        <v/>
      </c>
      <c r="R27" s="42"/>
      <c r="S27" s="42"/>
      <c r="T27" s="42"/>
      <c r="U27" s="42"/>
      <c r="V27" s="35"/>
      <c r="W27" s="400"/>
      <c r="X27" s="41" t="str">
        <f>IFERROR(VLOOKUP(W26,Ereignistabelle[],2,FALSE),"")</f>
        <v/>
      </c>
      <c r="Y27" s="42"/>
      <c r="Z27" s="42"/>
      <c r="AA27" s="42"/>
      <c r="AB27" s="42"/>
      <c r="AC27" s="35"/>
      <c r="AD27" s="400"/>
      <c r="AE27" s="41" t="str">
        <f>IFERROR(VLOOKUP(AD26,Ereignistabelle[],2,FALSE),"")</f>
        <v/>
      </c>
      <c r="AF27" s="42"/>
      <c r="AG27" s="42"/>
      <c r="AH27" s="42"/>
      <c r="AI27" s="42"/>
      <c r="AJ27" s="35"/>
      <c r="AK27" s="400"/>
      <c r="AL27" s="41" t="str">
        <f>IFERROR(VLOOKUP(AK26,Ereignistabelle[],2,FALSE),"")</f>
        <v/>
      </c>
      <c r="AM27" s="42"/>
      <c r="AN27" s="42"/>
      <c r="AO27" s="42"/>
      <c r="AP27" s="42"/>
      <c r="AQ27" s="35"/>
      <c r="AR27" s="400"/>
      <c r="AS27" s="41" t="str">
        <f>IFERROR(VLOOKUP(AR26,Ereignistabelle[],2,FALSE),"")</f>
        <v/>
      </c>
      <c r="AT27" s="42"/>
      <c r="AU27" s="42"/>
      <c r="AV27" s="42"/>
      <c r="AW27" s="42"/>
      <c r="AX27" s="35"/>
      <c r="AY27" s="400"/>
      <c r="AZ27" s="41" t="str">
        <f>IFERROR(VLOOKUP(AY26,Ereignistabelle[],2,FALSE),"")</f>
        <v/>
      </c>
      <c r="BA27" s="42"/>
      <c r="BB27" s="42"/>
      <c r="BC27" s="42"/>
      <c r="BD27" s="42"/>
      <c r="BE27" s="35"/>
      <c r="BF27" s="400"/>
      <c r="BG27" s="41" t="str">
        <f>IFERROR(VLOOKUP(BF26,Ereignistabelle[],2,FALSE),"")</f>
        <v/>
      </c>
      <c r="BH27" s="42"/>
      <c r="BI27" s="42"/>
      <c r="BJ27" s="42"/>
      <c r="BK27" s="42"/>
      <c r="BL27" s="35"/>
      <c r="BM27" s="400"/>
      <c r="BN27" s="41" t="str">
        <f>IFERROR(VLOOKUP(BM26,Ereignistabelle[],2,FALSE),"")</f>
        <v/>
      </c>
      <c r="BO27" s="42"/>
      <c r="BP27" s="42"/>
      <c r="BQ27" s="42"/>
      <c r="BR27" s="42"/>
      <c r="BS27" s="35"/>
      <c r="BT27" s="400"/>
      <c r="BU27" s="41"/>
      <c r="BV27" s="42"/>
      <c r="BW27" s="42"/>
      <c r="BX27" s="42"/>
      <c r="BY27" s="42"/>
      <c r="BZ27" s="35"/>
      <c r="CA27" s="400"/>
      <c r="CB27" s="41" t="str">
        <f>IFERROR(VLOOKUP(CA26,Ereignistabelle[],2,FALSE),"")</f>
        <v/>
      </c>
      <c r="CC27" s="42"/>
      <c r="CD27" s="42"/>
      <c r="CE27" s="42"/>
      <c r="CF27" s="42"/>
      <c r="CG27" s="35"/>
    </row>
    <row r="28" spans="1:85" ht="15" customHeight="1" x14ac:dyDescent="0.25">
      <c r="A28" s="384" t="s">
        <v>12</v>
      </c>
      <c r="B28" s="381">
        <f>B26+1</f>
        <v>42376</v>
      </c>
      <c r="C28" s="25" t="str">
        <f>IFERROR(VLOOKUP(B28,FeiertageBW[#All],2,FALSE),"")</f>
        <v/>
      </c>
      <c r="D28" s="8"/>
      <c r="E28" s="8"/>
      <c r="F28" s="8"/>
      <c r="G28" s="8"/>
      <c r="H28" s="32"/>
      <c r="I28" s="381">
        <f>I26+1</f>
        <v>42404</v>
      </c>
      <c r="J28" s="25" t="str">
        <f>IFERROR(VLOOKUP(I28,FeiertageBW[#All],2,FALSE),"")</f>
        <v/>
      </c>
      <c r="K28" s="8"/>
      <c r="L28" s="8"/>
      <c r="M28" s="8"/>
      <c r="N28" s="8"/>
      <c r="O28" s="32"/>
      <c r="P28" s="386">
        <f>P26+1</f>
        <v>42439</v>
      </c>
      <c r="Q28" s="25" t="str">
        <f>IFERROR(VLOOKUP(P28,FeiertageBW[#All],2,FALSE),"")</f>
        <v/>
      </c>
      <c r="R28" s="8"/>
      <c r="S28" s="8"/>
      <c r="T28" s="8"/>
      <c r="U28" s="8"/>
      <c r="V28" s="32"/>
      <c r="W28" s="381">
        <f>W26+1</f>
        <v>42467</v>
      </c>
      <c r="X28" s="25" t="str">
        <f>IFERROR(VLOOKUP(W28,FeiertageBW[#All],2,FALSE),"")</f>
        <v/>
      </c>
      <c r="Y28" s="8"/>
      <c r="Z28" s="8"/>
      <c r="AA28" s="8"/>
      <c r="AB28" s="8"/>
      <c r="AC28" s="32"/>
      <c r="AD28" s="381">
        <f>AD26+1</f>
        <v>42495</v>
      </c>
      <c r="AE28" s="25" t="str">
        <f>IFERROR(VLOOKUP(AD28,FeiertageBW[#All],2,FALSE),"")</f>
        <v>Ch. Himmelfahrt (Vatertag)</v>
      </c>
      <c r="AF28" s="8"/>
      <c r="AG28" s="8"/>
      <c r="AH28" s="8"/>
      <c r="AI28" s="8"/>
      <c r="AJ28" s="32"/>
      <c r="AK28" s="381">
        <f>AK26+1</f>
        <v>42530</v>
      </c>
      <c r="AL28" s="25" t="str">
        <f>IFERROR(VLOOKUP(AK28,FeiertageBW[#All],2,FALSE),"")</f>
        <v/>
      </c>
      <c r="AM28" s="8"/>
      <c r="AN28" s="8"/>
      <c r="AO28" s="8"/>
      <c r="AP28" s="8"/>
      <c r="AQ28" s="32"/>
      <c r="AR28" s="381">
        <f>AR26+1</f>
        <v>42558</v>
      </c>
      <c r="AS28" s="25" t="str">
        <f>IFERROR(VLOOKUP(AR28,FeiertageBW[#All],2,FALSE),"")</f>
        <v/>
      </c>
      <c r="AT28" s="8"/>
      <c r="AU28" s="8"/>
      <c r="AV28" s="8"/>
      <c r="AW28" s="8"/>
      <c r="AX28" s="32"/>
      <c r="AY28" s="381">
        <f>AY26+1</f>
        <v>42586</v>
      </c>
      <c r="AZ28" s="25" t="str">
        <f>IFERROR(VLOOKUP(AY28,FeiertageBW[#All],2,FALSE),"")</f>
        <v/>
      </c>
      <c r="BA28" s="8"/>
      <c r="BB28" s="8"/>
      <c r="BC28" s="8"/>
      <c r="BD28" s="8"/>
      <c r="BE28" s="32"/>
      <c r="BF28" s="381">
        <f>BF26+1</f>
        <v>42621</v>
      </c>
      <c r="BG28" s="25" t="str">
        <f>IFERROR(VLOOKUP(BF28,FeiertageBW[#All],2,FALSE),"")</f>
        <v/>
      </c>
      <c r="BH28" s="8"/>
      <c r="BI28" s="8"/>
      <c r="BJ28" s="8"/>
      <c r="BK28" s="8"/>
      <c r="BL28" s="32"/>
      <c r="BM28" s="381">
        <f>BM26+1</f>
        <v>42649</v>
      </c>
      <c r="BN28" s="25" t="str">
        <f>IFERROR(VLOOKUP(BM28,FeiertageBW[#All],2,FALSE),"")</f>
        <v/>
      </c>
      <c r="BO28" s="8"/>
      <c r="BP28" s="8"/>
      <c r="BQ28" s="8"/>
      <c r="BR28" s="8"/>
      <c r="BS28" s="32"/>
      <c r="BT28" s="381">
        <f>BT26+1</f>
        <v>42684</v>
      </c>
      <c r="BU28" s="25" t="str">
        <f>IFERROR(VLOOKUP(BT28,FeiertageBW[#All],2,FALSE),"")</f>
        <v/>
      </c>
      <c r="BV28" s="8"/>
      <c r="BW28" s="8"/>
      <c r="BX28" s="8"/>
      <c r="BY28" s="8"/>
      <c r="BZ28" s="32"/>
      <c r="CA28" s="381">
        <f>CA26+1</f>
        <v>42712</v>
      </c>
      <c r="CB28" s="25" t="str">
        <f>IFERROR(VLOOKUP(CA28,FeiertageBW[#All],2,FALSE),"")</f>
        <v/>
      </c>
      <c r="CC28" s="8"/>
      <c r="CD28" s="8"/>
      <c r="CE28" s="8"/>
      <c r="CF28" s="8"/>
      <c r="CG28" s="32"/>
    </row>
    <row r="29" spans="1:85" s="26" customFormat="1" ht="15" customHeight="1" x14ac:dyDescent="0.25">
      <c r="A29" s="384"/>
      <c r="B29" s="400"/>
      <c r="C29" s="45" t="str">
        <f>IFERROR(VLOOKUP(B28,Ereignistabelle[],2,FALSE),"")</f>
        <v/>
      </c>
      <c r="D29" s="42"/>
      <c r="E29" s="42"/>
      <c r="F29" s="42"/>
      <c r="G29" s="42"/>
      <c r="H29" s="35"/>
      <c r="I29" s="400"/>
      <c r="J29" s="41" t="str">
        <f>IFERROR(VLOOKUP(I28,Ereignistabelle[],2,FALSE),"")</f>
        <v/>
      </c>
      <c r="K29" s="42"/>
      <c r="L29" s="42"/>
      <c r="M29" s="42"/>
      <c r="N29" s="42"/>
      <c r="O29" s="35"/>
      <c r="P29" s="403"/>
      <c r="Q29" s="41" t="str">
        <f>IFERROR(VLOOKUP(P28,Ereignistabelle[],2,FALSE),"")</f>
        <v/>
      </c>
      <c r="R29" s="42"/>
      <c r="S29" s="42"/>
      <c r="T29" s="42"/>
      <c r="U29" s="42"/>
      <c r="V29" s="35"/>
      <c r="W29" s="400"/>
      <c r="X29" s="41" t="str">
        <f>IFERROR(VLOOKUP(W28,Ereignistabelle[],2,FALSE),"")</f>
        <v/>
      </c>
      <c r="Y29" s="42"/>
      <c r="Z29" s="42"/>
      <c r="AA29" s="42"/>
      <c r="AB29" s="42"/>
      <c r="AC29" s="35"/>
      <c r="AD29" s="400"/>
      <c r="AE29" s="41" t="str">
        <f>IFERROR(VLOOKUP(AD28,Ereignistabelle[],2,FALSE),"")</f>
        <v/>
      </c>
      <c r="AF29" s="42"/>
      <c r="AG29" s="42"/>
      <c r="AH29" s="42"/>
      <c r="AI29" s="42"/>
      <c r="AJ29" s="35"/>
      <c r="AK29" s="400"/>
      <c r="AL29" s="41" t="str">
        <f>IFERROR(VLOOKUP(AK28,Ereignistabelle[],2,FALSE),"")</f>
        <v/>
      </c>
      <c r="AM29" s="42"/>
      <c r="AN29" s="42"/>
      <c r="AO29" s="42"/>
      <c r="AP29" s="42"/>
      <c r="AQ29" s="35"/>
      <c r="AR29" s="400"/>
      <c r="AS29" s="41" t="str">
        <f>IFERROR(VLOOKUP(AR28,Ereignistabelle[],2,FALSE),"")</f>
        <v/>
      </c>
      <c r="AT29" s="42"/>
      <c r="AU29" s="42"/>
      <c r="AV29" s="42"/>
      <c r="AW29" s="42"/>
      <c r="AX29" s="35"/>
      <c r="AY29" s="400"/>
      <c r="AZ29" s="41" t="str">
        <f>IFERROR(VLOOKUP(AY28,Ereignistabelle[],2,FALSE),"")</f>
        <v/>
      </c>
      <c r="BA29" s="42"/>
      <c r="BB29" s="42"/>
      <c r="BC29" s="42"/>
      <c r="BD29" s="42"/>
      <c r="BE29" s="35"/>
      <c r="BF29" s="400"/>
      <c r="BG29" s="41" t="str">
        <f>IFERROR(VLOOKUP(BF28,Ereignistabelle[],2,FALSE),"")</f>
        <v/>
      </c>
      <c r="BH29" s="42"/>
      <c r="BI29" s="42"/>
      <c r="BJ29" s="42"/>
      <c r="BK29" s="42"/>
      <c r="BL29" s="35"/>
      <c r="BM29" s="400"/>
      <c r="BN29" s="41" t="str">
        <f>IFERROR(VLOOKUP(BM28,Ereignistabelle[],2,FALSE),"")</f>
        <v/>
      </c>
      <c r="BO29" s="42"/>
      <c r="BP29" s="42"/>
      <c r="BQ29" s="42"/>
      <c r="BR29" s="42"/>
      <c r="BS29" s="35"/>
      <c r="BT29" s="400"/>
      <c r="BU29" s="41"/>
      <c r="BV29" s="42"/>
      <c r="BW29" s="42"/>
      <c r="BX29" s="42"/>
      <c r="BY29" s="42"/>
      <c r="BZ29" s="35"/>
      <c r="CA29" s="400"/>
      <c r="CB29" s="41" t="str">
        <f>IFERROR(VLOOKUP(CA28,Ereignistabelle[],2,FALSE),"")</f>
        <v/>
      </c>
      <c r="CC29" s="42"/>
      <c r="CD29" s="42"/>
      <c r="CE29" s="42"/>
      <c r="CF29" s="42"/>
      <c r="CG29" s="35"/>
    </row>
    <row r="30" spans="1:85" ht="15" customHeight="1" x14ac:dyDescent="0.25">
      <c r="A30" s="384" t="s">
        <v>15</v>
      </c>
      <c r="B30" s="381">
        <f>B28+1</f>
        <v>42377</v>
      </c>
      <c r="C30" s="25" t="str">
        <f>IFERROR(VLOOKUP(B30,FeiertageBW[#All],2,FALSE),"")</f>
        <v/>
      </c>
      <c r="D30" s="8"/>
      <c r="E30" s="8"/>
      <c r="F30" s="8"/>
      <c r="G30" s="8"/>
      <c r="H30" s="32"/>
      <c r="I30" s="381">
        <f>I28+1</f>
        <v>42405</v>
      </c>
      <c r="J30" s="25" t="str">
        <f>IFERROR(VLOOKUP(I30,FeiertageBW[#All],2,FALSE),"")</f>
        <v/>
      </c>
      <c r="K30" s="8"/>
      <c r="L30" s="8"/>
      <c r="M30" s="8"/>
      <c r="N30" s="8"/>
      <c r="O30" s="32"/>
      <c r="P30" s="386">
        <f>P28+1</f>
        <v>42440</v>
      </c>
      <c r="Q30" s="25" t="str">
        <f>IFERROR(VLOOKUP(P30,FeiertageBW[#All],2,FALSE),"")</f>
        <v/>
      </c>
      <c r="R30" s="8"/>
      <c r="S30" s="8"/>
      <c r="T30" s="8"/>
      <c r="U30" s="8"/>
      <c r="V30" s="32"/>
      <c r="W30" s="381">
        <f>W28+1</f>
        <v>42468</v>
      </c>
      <c r="X30" s="25" t="str">
        <f>IFERROR(VLOOKUP(W30,FeiertageBW[#All],2,FALSE),"")</f>
        <v/>
      </c>
      <c r="Y30" s="8"/>
      <c r="Z30" s="8"/>
      <c r="AA30" s="8"/>
      <c r="AB30" s="8"/>
      <c r="AC30" s="32"/>
      <c r="AD30" s="381">
        <f>AD28+1</f>
        <v>42496</v>
      </c>
      <c r="AE30" s="25" t="str">
        <f>IFERROR(VLOOKUP(AD30,FeiertageBW[#All],2,FALSE),"")</f>
        <v/>
      </c>
      <c r="AF30" s="8"/>
      <c r="AG30" s="8"/>
      <c r="AH30" s="8"/>
      <c r="AI30" s="8"/>
      <c r="AJ30" s="32"/>
      <c r="AK30" s="381">
        <f>AK28+1</f>
        <v>42531</v>
      </c>
      <c r="AL30" s="25" t="str">
        <f>IFERROR(VLOOKUP(AK30,FeiertageBW[#All],2,FALSE),"")</f>
        <v/>
      </c>
      <c r="AM30" s="8"/>
      <c r="AN30" s="8"/>
      <c r="AO30" s="8"/>
      <c r="AP30" s="8"/>
      <c r="AQ30" s="32"/>
      <c r="AR30" s="381">
        <f>AR28+1</f>
        <v>42559</v>
      </c>
      <c r="AS30" s="25" t="str">
        <f>IFERROR(VLOOKUP(AR30,FeiertageBW[#All],2,FALSE),"")</f>
        <v/>
      </c>
      <c r="AT30" s="8"/>
      <c r="AU30" s="8"/>
      <c r="AV30" s="8"/>
      <c r="AW30" s="8"/>
      <c r="AX30" s="32"/>
      <c r="AY30" s="381">
        <f>AY28+1</f>
        <v>42587</v>
      </c>
      <c r="AZ30" s="25" t="str">
        <f>IFERROR(VLOOKUP(AY30,FeiertageBW[#All],2,FALSE),"")</f>
        <v/>
      </c>
      <c r="BA30" s="8"/>
      <c r="BB30" s="8"/>
      <c r="BC30" s="8"/>
      <c r="BD30" s="8"/>
      <c r="BE30" s="32"/>
      <c r="BF30" s="381">
        <f>BF28+1</f>
        <v>42622</v>
      </c>
      <c r="BG30" s="25" t="str">
        <f>IFERROR(VLOOKUP(BF30,FeiertageBW[#All],2,FALSE),"")</f>
        <v/>
      </c>
      <c r="BH30" s="8"/>
      <c r="BI30" s="8"/>
      <c r="BJ30" s="8"/>
      <c r="BK30" s="8"/>
      <c r="BL30" s="32"/>
      <c r="BM30" s="381">
        <f>BM28+1</f>
        <v>42650</v>
      </c>
      <c r="BN30" s="25" t="str">
        <f>IFERROR(VLOOKUP(BM30,FeiertageBW[#All],2,FALSE),"")</f>
        <v/>
      </c>
      <c r="BO30" s="8"/>
      <c r="BP30" s="8"/>
      <c r="BQ30" s="8"/>
      <c r="BR30" s="8"/>
      <c r="BS30" s="32"/>
      <c r="BT30" s="381">
        <f>BT28+1</f>
        <v>42685</v>
      </c>
      <c r="BU30" s="25" t="str">
        <f>IFERROR(VLOOKUP(BT30,FeiertageBW[#All],2,FALSE),"")</f>
        <v/>
      </c>
      <c r="BV30" s="8"/>
      <c r="BW30" s="8"/>
      <c r="BX30" s="8"/>
      <c r="BY30" s="8"/>
      <c r="BZ30" s="32"/>
      <c r="CA30" s="381">
        <f>CA28+1</f>
        <v>42713</v>
      </c>
      <c r="CB30" s="25" t="str">
        <f>IFERROR(VLOOKUP(CA30,FeiertageBW[#All],2,FALSE),"")</f>
        <v/>
      </c>
      <c r="CC30" s="8"/>
      <c r="CD30" s="8"/>
      <c r="CE30" s="8"/>
      <c r="CF30" s="8"/>
      <c r="CG30" s="32"/>
    </row>
    <row r="31" spans="1:85" s="26" customFormat="1" ht="15" customHeight="1" x14ac:dyDescent="0.25">
      <c r="A31" s="384"/>
      <c r="B31" s="400"/>
      <c r="C31" s="45" t="str">
        <f>IFERROR(VLOOKUP(B30,Ereignistabelle[],2,FALSE),"")</f>
        <v/>
      </c>
      <c r="D31" s="39"/>
      <c r="E31" s="39"/>
      <c r="F31" s="39"/>
      <c r="G31" s="39"/>
      <c r="H31" s="34"/>
      <c r="I31" s="400"/>
      <c r="J31" s="45" t="str">
        <f>IFERROR(VLOOKUP(I30,Ereignistabelle[],2,FALSE),"")</f>
        <v/>
      </c>
      <c r="K31" s="39"/>
      <c r="L31" s="39"/>
      <c r="M31" s="39"/>
      <c r="N31" s="39"/>
      <c r="O31" s="34"/>
      <c r="P31" s="403"/>
      <c r="Q31" s="45" t="str">
        <f>IFERROR(VLOOKUP(P30,Ereignistabelle[],2,FALSE),"")</f>
        <v/>
      </c>
      <c r="R31" s="39"/>
      <c r="S31" s="39"/>
      <c r="T31" s="39"/>
      <c r="U31" s="39"/>
      <c r="V31" s="34"/>
      <c r="W31" s="400"/>
      <c r="X31" s="45" t="str">
        <f>IFERROR(VLOOKUP(W30,Ereignistabelle[],2,FALSE),"")</f>
        <v/>
      </c>
      <c r="Y31" s="39"/>
      <c r="Z31" s="39"/>
      <c r="AA31" s="39"/>
      <c r="AB31" s="39"/>
      <c r="AC31" s="34"/>
      <c r="AD31" s="400"/>
      <c r="AE31" s="45" t="str">
        <f>IFERROR(VLOOKUP(AD30,Ereignistabelle[],2,FALSE),"")</f>
        <v/>
      </c>
      <c r="AF31" s="39"/>
      <c r="AG31" s="39"/>
      <c r="AH31" s="39"/>
      <c r="AI31" s="39"/>
      <c r="AJ31" s="34"/>
      <c r="AK31" s="400"/>
      <c r="AL31" s="45" t="str">
        <f>IFERROR(VLOOKUP(AK30,Ereignistabelle[],2,FALSE),"")</f>
        <v/>
      </c>
      <c r="AM31" s="39"/>
      <c r="AN31" s="39"/>
      <c r="AO31" s="39"/>
      <c r="AP31" s="39"/>
      <c r="AQ31" s="34"/>
      <c r="AR31" s="400"/>
      <c r="AS31" s="45" t="str">
        <f>IFERROR(VLOOKUP(AR30,Ereignistabelle[],2,FALSE),"")</f>
        <v/>
      </c>
      <c r="AT31" s="39"/>
      <c r="AU31" s="39"/>
      <c r="AV31" s="39"/>
      <c r="AW31" s="39"/>
      <c r="AX31" s="34"/>
      <c r="AY31" s="400"/>
      <c r="AZ31" s="45" t="str">
        <f>IFERROR(VLOOKUP(AY30,Ereignistabelle[],2,FALSE),"")</f>
        <v/>
      </c>
      <c r="BA31" s="39"/>
      <c r="BB31" s="39"/>
      <c r="BC31" s="39"/>
      <c r="BD31" s="39"/>
      <c r="BE31" s="34"/>
      <c r="BF31" s="400"/>
      <c r="BG31" s="45" t="str">
        <f>IFERROR(VLOOKUP(BF30,Ereignistabelle[],2,FALSE),"")</f>
        <v/>
      </c>
      <c r="BH31" s="39"/>
      <c r="BI31" s="39"/>
      <c r="BJ31" s="39"/>
      <c r="BK31" s="39"/>
      <c r="BL31" s="34"/>
      <c r="BM31" s="400"/>
      <c r="BN31" s="45" t="str">
        <f>IFERROR(VLOOKUP(BM30,Ereignistabelle[],2,FALSE),"")</f>
        <v/>
      </c>
      <c r="BO31" s="39"/>
      <c r="BP31" s="39"/>
      <c r="BQ31" s="39"/>
      <c r="BR31" s="39"/>
      <c r="BS31" s="34"/>
      <c r="BT31" s="400"/>
      <c r="BU31" s="41"/>
      <c r="BV31" s="39"/>
      <c r="BW31" s="39"/>
      <c r="BX31" s="39"/>
      <c r="BY31" s="39"/>
      <c r="BZ31" s="34"/>
      <c r="CA31" s="400"/>
      <c r="CB31" s="45" t="str">
        <f>IFERROR(VLOOKUP(CA30,Ereignistabelle[],2,FALSE),"")</f>
        <v/>
      </c>
      <c r="CC31" s="39"/>
      <c r="CD31" s="39"/>
      <c r="CE31" s="39"/>
      <c r="CF31" s="39"/>
      <c r="CG31" s="34"/>
    </row>
    <row r="32" spans="1:85" ht="15" customHeight="1" x14ac:dyDescent="0.25">
      <c r="A32" s="407" t="s">
        <v>16</v>
      </c>
      <c r="B32" s="401">
        <f>B30+1</f>
        <v>42378</v>
      </c>
      <c r="C32" s="27" t="str">
        <f>IFERROR(VLOOKUP(B32,FeiertageBW[#All],2,FALSE),"")</f>
        <v/>
      </c>
      <c r="D32" s="21"/>
      <c r="E32" s="21"/>
      <c r="F32" s="21"/>
      <c r="G32" s="21"/>
      <c r="H32" s="36"/>
      <c r="I32" s="401">
        <f>I30+1</f>
        <v>42406</v>
      </c>
      <c r="J32" s="27" t="str">
        <f>IFERROR(VLOOKUP(I32,FeiertageBW[#All],2,FALSE),"")</f>
        <v/>
      </c>
      <c r="K32" s="21"/>
      <c r="L32" s="21"/>
      <c r="M32" s="21"/>
      <c r="N32" s="21"/>
      <c r="O32" s="36"/>
      <c r="P32" s="401">
        <f>P30+1</f>
        <v>42441</v>
      </c>
      <c r="Q32" s="27" t="str">
        <f>IFERROR(VLOOKUP(P32,FeiertageBW[#All],2,FALSE),"")</f>
        <v/>
      </c>
      <c r="R32" s="21"/>
      <c r="S32" s="21"/>
      <c r="T32" s="21"/>
      <c r="U32" s="21"/>
      <c r="V32" s="36"/>
      <c r="W32" s="401">
        <f>W30+1</f>
        <v>42469</v>
      </c>
      <c r="X32" s="27" t="str">
        <f>IFERROR(VLOOKUP(W32,FeiertageBW[#All],2,FALSE),"")</f>
        <v/>
      </c>
      <c r="Y32" s="21"/>
      <c r="Z32" s="21"/>
      <c r="AA32" s="21"/>
      <c r="AB32" s="21"/>
      <c r="AC32" s="36"/>
      <c r="AD32" s="401">
        <f>AD30+1</f>
        <v>42497</v>
      </c>
      <c r="AE32" s="27" t="str">
        <f>IFERROR(VLOOKUP(AD32,FeiertageBW[#All],2,FALSE),"")</f>
        <v/>
      </c>
      <c r="AF32" s="21"/>
      <c r="AG32" s="21"/>
      <c r="AH32" s="21"/>
      <c r="AI32" s="21"/>
      <c r="AJ32" s="36"/>
      <c r="AK32" s="401">
        <f>AK30+1</f>
        <v>42532</v>
      </c>
      <c r="AL32" s="27" t="str">
        <f>IFERROR(VLOOKUP(AK32,FeiertageBW[#All],2,FALSE),"")</f>
        <v/>
      </c>
      <c r="AM32" s="21"/>
      <c r="AN32" s="21"/>
      <c r="AO32" s="21"/>
      <c r="AP32" s="21"/>
      <c r="AQ32" s="36"/>
      <c r="AR32" s="401">
        <f>AR30+1</f>
        <v>42560</v>
      </c>
      <c r="AS32" s="27" t="str">
        <f>IFERROR(VLOOKUP(AR32,FeiertageBW[#All],2,FALSE),"")</f>
        <v/>
      </c>
      <c r="AT32" s="21"/>
      <c r="AU32" s="21"/>
      <c r="AV32" s="21"/>
      <c r="AW32" s="21"/>
      <c r="AX32" s="36"/>
      <c r="AY32" s="401">
        <f>AY30+1</f>
        <v>42588</v>
      </c>
      <c r="AZ32" s="27" t="str">
        <f>IFERROR(VLOOKUP(AY32,FeiertageBW[#All],2,FALSE),"")</f>
        <v/>
      </c>
      <c r="BA32" s="21"/>
      <c r="BB32" s="21"/>
      <c r="BC32" s="21"/>
      <c r="BD32" s="21"/>
      <c r="BE32" s="36"/>
      <c r="BF32" s="401">
        <f>BF30+1</f>
        <v>42623</v>
      </c>
      <c r="BG32" s="27" t="str">
        <f>IFERROR(VLOOKUP(BF32,FeiertageBW[#All],2,FALSE),"")</f>
        <v/>
      </c>
      <c r="BH32" s="21"/>
      <c r="BI32" s="21"/>
      <c r="BJ32" s="21"/>
      <c r="BK32" s="21"/>
      <c r="BL32" s="36"/>
      <c r="BM32" s="401">
        <f>BM30+1</f>
        <v>42651</v>
      </c>
      <c r="BN32" s="27" t="str">
        <f>IFERROR(VLOOKUP(BM32,FeiertageBW[#All],2,FALSE),"")</f>
        <v/>
      </c>
      <c r="BO32" s="21"/>
      <c r="BP32" s="21"/>
      <c r="BQ32" s="21"/>
      <c r="BR32" s="21"/>
      <c r="BS32" s="36"/>
      <c r="BT32" s="401">
        <f>BT30+1</f>
        <v>42686</v>
      </c>
      <c r="BU32" s="27" t="str">
        <f>IFERROR(VLOOKUP(BT32,FeiertageBW[#All],2,FALSE),"")</f>
        <v/>
      </c>
      <c r="BV32" s="21"/>
      <c r="BW32" s="21"/>
      <c r="BX32" s="21"/>
      <c r="BY32" s="21"/>
      <c r="BZ32" s="36"/>
      <c r="CA32" s="401">
        <f>CA30+1</f>
        <v>42714</v>
      </c>
      <c r="CB32" s="27" t="str">
        <f>IFERROR(VLOOKUP(CA32,FeiertageBW[#All],2,FALSE),"")</f>
        <v/>
      </c>
      <c r="CC32" s="21"/>
      <c r="CD32" s="21"/>
      <c r="CE32" s="21"/>
      <c r="CF32" s="21"/>
      <c r="CG32" s="36"/>
    </row>
    <row r="33" spans="1:85" s="26" customFormat="1" ht="15" customHeight="1" x14ac:dyDescent="0.25">
      <c r="A33" s="407"/>
      <c r="B33" s="402"/>
      <c r="C33" s="178" t="str">
        <f>IFERROR(VLOOKUP(B32,Ereignistabelle[],2,FALSE),"")</f>
        <v/>
      </c>
      <c r="D33" s="44"/>
      <c r="E33" s="44"/>
      <c r="F33" s="44"/>
      <c r="G33" s="44"/>
      <c r="H33" s="37"/>
      <c r="I33" s="402"/>
      <c r="J33" s="43" t="str">
        <f>IFERROR(VLOOKUP(I32,Ereignistabelle[],2,FALSE),"")</f>
        <v/>
      </c>
      <c r="K33" s="44"/>
      <c r="L33" s="44"/>
      <c r="M33" s="44"/>
      <c r="N33" s="44"/>
      <c r="O33" s="37"/>
      <c r="P33" s="402"/>
      <c r="Q33" s="43" t="str">
        <f>IFERROR(VLOOKUP(P32,Ereignistabelle[],2,FALSE),"")</f>
        <v/>
      </c>
      <c r="R33" s="44"/>
      <c r="S33" s="44"/>
      <c r="T33" s="44"/>
      <c r="U33" s="44"/>
      <c r="V33" s="37"/>
      <c r="W33" s="402"/>
      <c r="X33" s="43" t="str">
        <f>IFERROR(VLOOKUP(W32,Ereignistabelle[],2,FALSE),"")</f>
        <v/>
      </c>
      <c r="Y33" s="44"/>
      <c r="Z33" s="44"/>
      <c r="AA33" s="44"/>
      <c r="AB33" s="44"/>
      <c r="AC33" s="37"/>
      <c r="AD33" s="402"/>
      <c r="AE33" s="43" t="str">
        <f>IFERROR(VLOOKUP(AD32,Ereignistabelle[],2,FALSE),"")</f>
        <v/>
      </c>
      <c r="AF33" s="44"/>
      <c r="AG33" s="44"/>
      <c r="AH33" s="44"/>
      <c r="AI33" s="44"/>
      <c r="AJ33" s="37"/>
      <c r="AK33" s="402"/>
      <c r="AL33" s="43" t="str">
        <f>IFERROR(VLOOKUP(AK32,Ereignistabelle[],2,FALSE),"")</f>
        <v/>
      </c>
      <c r="AM33" s="44"/>
      <c r="AN33" s="44"/>
      <c r="AO33" s="44"/>
      <c r="AP33" s="44"/>
      <c r="AQ33" s="37"/>
      <c r="AR33" s="402"/>
      <c r="AS33" s="43" t="str">
        <f>IFERROR(VLOOKUP(AR32,Ereignistabelle[],2,FALSE),"")</f>
        <v/>
      </c>
      <c r="AT33" s="44"/>
      <c r="AU33" s="44"/>
      <c r="AV33" s="44"/>
      <c r="AW33" s="44"/>
      <c r="AX33" s="37"/>
      <c r="AY33" s="402"/>
      <c r="AZ33" s="43" t="str">
        <f>IFERROR(VLOOKUP(AY32,Ereignistabelle[],2,FALSE),"")</f>
        <v/>
      </c>
      <c r="BA33" s="44"/>
      <c r="BB33" s="44"/>
      <c r="BC33" s="44"/>
      <c r="BD33" s="44"/>
      <c r="BE33" s="37"/>
      <c r="BF33" s="402"/>
      <c r="BG33" s="43" t="str">
        <f>IFERROR(VLOOKUP(BF32,Ereignistabelle[],2,FALSE),"")</f>
        <v/>
      </c>
      <c r="BH33" s="44"/>
      <c r="BI33" s="44"/>
      <c r="BJ33" s="44"/>
      <c r="BK33" s="44"/>
      <c r="BL33" s="37"/>
      <c r="BM33" s="402"/>
      <c r="BN33" s="43" t="str">
        <f>IFERROR(VLOOKUP(BM32,Ereignistabelle[],2,FALSE),"")</f>
        <v/>
      </c>
      <c r="BO33" s="44"/>
      <c r="BP33" s="44"/>
      <c r="BQ33" s="44"/>
      <c r="BR33" s="44"/>
      <c r="BS33" s="37"/>
      <c r="BT33" s="402"/>
      <c r="BU33" s="43" t="str">
        <f>IFERROR(VLOOKUP(BT32,Ereignistabelle[],2,FALSE),"")</f>
        <v/>
      </c>
      <c r="BV33" s="44"/>
      <c r="BW33" s="44"/>
      <c r="BX33" s="44"/>
      <c r="BY33" s="44"/>
      <c r="BZ33" s="37"/>
      <c r="CA33" s="402"/>
      <c r="CB33" s="43" t="str">
        <f>IFERROR(VLOOKUP(CA32,Ereignistabelle[],2,FALSE),"")</f>
        <v/>
      </c>
      <c r="CC33" s="44"/>
      <c r="CD33" s="44"/>
      <c r="CE33" s="44"/>
      <c r="CF33" s="44"/>
      <c r="CG33" s="37"/>
    </row>
    <row r="34" spans="1:85" ht="15" customHeight="1" x14ac:dyDescent="0.25">
      <c r="A34" s="407" t="s">
        <v>17</v>
      </c>
      <c r="B34" s="401">
        <f>B32+1</f>
        <v>42379</v>
      </c>
      <c r="C34" s="27" t="str">
        <f>IFERROR(VLOOKUP(B34,FeiertageBW[#All],2,FALSE),"")</f>
        <v/>
      </c>
      <c r="D34" s="21"/>
      <c r="E34" s="21"/>
      <c r="F34" s="21"/>
      <c r="G34" s="21"/>
      <c r="H34" s="36"/>
      <c r="I34" s="401">
        <f>I32+1</f>
        <v>42407</v>
      </c>
      <c r="J34" s="27" t="str">
        <f>IFERROR(VLOOKUP(I34,FeiertageBW[#All],2,FALSE),"")</f>
        <v/>
      </c>
      <c r="K34" s="21"/>
      <c r="L34" s="21"/>
      <c r="M34" s="21"/>
      <c r="N34" s="21"/>
      <c r="O34" s="36"/>
      <c r="P34" s="401">
        <f>P32+1</f>
        <v>42442</v>
      </c>
      <c r="Q34" s="27" t="str">
        <f>IFERROR(VLOOKUP(P34,FeiertageBW[#All],2,FALSE),"")</f>
        <v/>
      </c>
      <c r="R34" s="21"/>
      <c r="S34" s="21"/>
      <c r="T34" s="21"/>
      <c r="U34" s="21"/>
      <c r="V34" s="36"/>
      <c r="W34" s="401">
        <f>W32+1</f>
        <v>42470</v>
      </c>
      <c r="X34" s="27" t="str">
        <f>IFERROR(VLOOKUP(W34,FeiertageBW[#All],2,FALSE),"")</f>
        <v/>
      </c>
      <c r="Y34" s="21"/>
      <c r="Z34" s="21"/>
      <c r="AA34" s="21"/>
      <c r="AB34" s="21"/>
      <c r="AC34" s="36"/>
      <c r="AD34" s="401">
        <f>AD32+1</f>
        <v>42498</v>
      </c>
      <c r="AE34" s="27" t="str">
        <f>IFERROR(VLOOKUP(AD34,FeiertageBW[#All],2,FALSE),"")</f>
        <v/>
      </c>
      <c r="AF34" s="21"/>
      <c r="AG34" s="21"/>
      <c r="AH34" s="21"/>
      <c r="AI34" s="21"/>
      <c r="AJ34" s="36"/>
      <c r="AK34" s="401">
        <f>AK32+1</f>
        <v>42533</v>
      </c>
      <c r="AL34" s="27" t="str">
        <f>IFERROR(VLOOKUP(AK34,FeiertageBW[#All],2,FALSE),"")</f>
        <v/>
      </c>
      <c r="AM34" s="21"/>
      <c r="AN34" s="21"/>
      <c r="AO34" s="21"/>
      <c r="AP34" s="21"/>
      <c r="AQ34" s="36"/>
      <c r="AR34" s="401">
        <f>AR32+1</f>
        <v>42561</v>
      </c>
      <c r="AS34" s="27" t="str">
        <f>IFERROR(VLOOKUP(AR34,FeiertageBW[#All],2,FALSE),"")</f>
        <v/>
      </c>
      <c r="AT34" s="21"/>
      <c r="AU34" s="21"/>
      <c r="AV34" s="21"/>
      <c r="AW34" s="21"/>
      <c r="AX34" s="36"/>
      <c r="AY34" s="401">
        <f>AY32+1</f>
        <v>42589</v>
      </c>
      <c r="AZ34" s="27" t="str">
        <f>IFERROR(VLOOKUP(AY34,FeiertageBW[#All],2,FALSE),"")</f>
        <v/>
      </c>
      <c r="BA34" s="21"/>
      <c r="BB34" s="21"/>
      <c r="BC34" s="21"/>
      <c r="BD34" s="21"/>
      <c r="BE34" s="36"/>
      <c r="BF34" s="401">
        <f>BF32+1</f>
        <v>42624</v>
      </c>
      <c r="BG34" s="27" t="str">
        <f>IFERROR(VLOOKUP(BF34,FeiertageBW[#All],2,FALSE),"")</f>
        <v/>
      </c>
      <c r="BH34" s="21"/>
      <c r="BI34" s="21"/>
      <c r="BJ34" s="21"/>
      <c r="BK34" s="21"/>
      <c r="BL34" s="36"/>
      <c r="BM34" s="401">
        <f>BM32+1</f>
        <v>42652</v>
      </c>
      <c r="BN34" s="27" t="str">
        <f>IFERROR(VLOOKUP(BM34,FeiertageBW[#All],2,FALSE),"")</f>
        <v/>
      </c>
      <c r="BO34" s="21"/>
      <c r="BP34" s="21"/>
      <c r="BQ34" s="21"/>
      <c r="BR34" s="21"/>
      <c r="BS34" s="36"/>
      <c r="BT34" s="401">
        <f>BT32+1</f>
        <v>42687</v>
      </c>
      <c r="BU34" s="27" t="str">
        <f>IFERROR(VLOOKUP(BT34,FeiertageBW[#All],2,FALSE),"")</f>
        <v/>
      </c>
      <c r="BV34" s="21"/>
      <c r="BW34" s="21"/>
      <c r="BX34" s="21"/>
      <c r="BY34" s="21"/>
      <c r="BZ34" s="36"/>
      <c r="CA34" s="401">
        <f>CA32+1</f>
        <v>42715</v>
      </c>
      <c r="CB34" s="27" t="str">
        <f>IFERROR(VLOOKUP(CA34,FeiertageBW[#All],2,FALSE),"")</f>
        <v>3. Advent</v>
      </c>
      <c r="CC34" s="21"/>
      <c r="CD34" s="21"/>
      <c r="CE34" s="21"/>
      <c r="CF34" s="21"/>
      <c r="CG34" s="36"/>
    </row>
    <row r="35" spans="1:85" s="26" customFormat="1" ht="15" customHeight="1" x14ac:dyDescent="0.25">
      <c r="A35" s="407"/>
      <c r="B35" s="402"/>
      <c r="C35" s="178" t="str">
        <f>IFERROR(VLOOKUP(B34,Ereignistabelle[],2,FALSE),"")</f>
        <v/>
      </c>
      <c r="D35" s="44"/>
      <c r="E35" s="44"/>
      <c r="F35" s="44"/>
      <c r="G35" s="44"/>
      <c r="H35" s="37"/>
      <c r="I35" s="402"/>
      <c r="J35" s="43" t="str">
        <f>IFERROR(VLOOKUP(I34,Ereignistabelle[],2,FALSE),"")</f>
        <v/>
      </c>
      <c r="K35" s="44"/>
      <c r="L35" s="44"/>
      <c r="M35" s="44"/>
      <c r="N35" s="44"/>
      <c r="O35" s="37"/>
      <c r="P35" s="402"/>
      <c r="Q35" s="43" t="str">
        <f>IFERROR(VLOOKUP(P34,Ereignistabelle[],2,FALSE),"")</f>
        <v/>
      </c>
      <c r="R35" s="44"/>
      <c r="S35" s="44"/>
      <c r="T35" s="44"/>
      <c r="U35" s="44"/>
      <c r="V35" s="37"/>
      <c r="W35" s="402"/>
      <c r="X35" s="43" t="str">
        <f>IFERROR(VLOOKUP(W34,Ereignistabelle[],2,FALSE),"")</f>
        <v/>
      </c>
      <c r="Y35" s="44"/>
      <c r="Z35" s="44"/>
      <c r="AA35" s="44"/>
      <c r="AB35" s="44"/>
      <c r="AC35" s="37"/>
      <c r="AD35" s="402"/>
      <c r="AE35" s="43" t="str">
        <f>IFERROR(VLOOKUP(AD34,Ereignistabelle[],2,FALSE),"")</f>
        <v/>
      </c>
      <c r="AF35" s="44"/>
      <c r="AG35" s="44"/>
      <c r="AH35" s="44"/>
      <c r="AI35" s="44"/>
      <c r="AJ35" s="37"/>
      <c r="AK35" s="402"/>
      <c r="AL35" s="43" t="str">
        <f>IFERROR(VLOOKUP(AK34,Ereignistabelle[],2,FALSE),"")</f>
        <v/>
      </c>
      <c r="AM35" s="44"/>
      <c r="AN35" s="44"/>
      <c r="AO35" s="44"/>
      <c r="AP35" s="44"/>
      <c r="AQ35" s="37"/>
      <c r="AR35" s="402"/>
      <c r="AS35" s="43" t="str">
        <f>IFERROR(VLOOKUP(AR34,Ereignistabelle[],2,FALSE),"")</f>
        <v/>
      </c>
      <c r="AT35" s="44"/>
      <c r="AU35" s="44"/>
      <c r="AV35" s="44"/>
      <c r="AW35" s="44"/>
      <c r="AX35" s="37"/>
      <c r="AY35" s="402"/>
      <c r="AZ35" s="43" t="str">
        <f>IFERROR(VLOOKUP(AY34,Ereignistabelle[],2,FALSE),"")</f>
        <v/>
      </c>
      <c r="BA35" s="44"/>
      <c r="BB35" s="44"/>
      <c r="BC35" s="44"/>
      <c r="BD35" s="44"/>
      <c r="BE35" s="37"/>
      <c r="BF35" s="402"/>
      <c r="BG35" s="43" t="str">
        <f>IFERROR(VLOOKUP(BF34,Ereignistabelle[],2,FALSE),"")</f>
        <v/>
      </c>
      <c r="BH35" s="44"/>
      <c r="BI35" s="44"/>
      <c r="BJ35" s="44"/>
      <c r="BK35" s="44"/>
      <c r="BL35" s="37"/>
      <c r="BM35" s="402"/>
      <c r="BN35" s="43" t="str">
        <f>IFERROR(VLOOKUP(BM34,Ereignistabelle[],2,FALSE),"")</f>
        <v/>
      </c>
      <c r="BO35" s="44"/>
      <c r="BP35" s="44"/>
      <c r="BQ35" s="44"/>
      <c r="BR35" s="44"/>
      <c r="BS35" s="37"/>
      <c r="BT35" s="402"/>
      <c r="BU35" s="43" t="str">
        <f>IFERROR(VLOOKUP(BT34,Ereignistabelle[],2,FALSE),"")</f>
        <v/>
      </c>
      <c r="BV35" s="44"/>
      <c r="BW35" s="44"/>
      <c r="BX35" s="44"/>
      <c r="BY35" s="44"/>
      <c r="BZ35" s="37"/>
      <c r="CA35" s="402"/>
      <c r="CB35" s="43" t="str">
        <f>IFERROR(VLOOKUP(CA34,Ereignistabelle[],2,FALSE),"")</f>
        <v/>
      </c>
      <c r="CC35" s="44"/>
      <c r="CD35" s="44"/>
      <c r="CE35" s="44"/>
      <c r="CF35" s="44"/>
      <c r="CG35" s="37"/>
    </row>
    <row r="36" spans="1:85" ht="15" customHeight="1" x14ac:dyDescent="0.25">
      <c r="A36" s="384" t="s">
        <v>18</v>
      </c>
      <c r="B36" s="381">
        <f>B34+1</f>
        <v>42380</v>
      </c>
      <c r="C36" s="25" t="str">
        <f>IFERROR(VLOOKUP(B36,FeiertageBW[#All],2,FALSE),"")</f>
        <v/>
      </c>
      <c r="D36" s="8"/>
      <c r="E36" s="8"/>
      <c r="F36" s="8"/>
      <c r="G36" s="8"/>
      <c r="H36" s="32"/>
      <c r="I36" s="381">
        <f>I34+1</f>
        <v>42408</v>
      </c>
      <c r="J36" s="25" t="str">
        <f>IFERROR(VLOOKUP(I36,FeiertageBW[#All],2,FALSE),"")</f>
        <v/>
      </c>
      <c r="K36" s="8"/>
      <c r="L36" s="8"/>
      <c r="M36" s="8"/>
      <c r="N36" s="8"/>
      <c r="O36" s="32"/>
      <c r="P36" s="386">
        <f>P34+1</f>
        <v>42443</v>
      </c>
      <c r="Q36" s="25" t="str">
        <f>IFERROR(VLOOKUP(P36,FeiertageBW[#All],2,FALSE),"")</f>
        <v/>
      </c>
      <c r="R36" s="8"/>
      <c r="S36" s="8"/>
      <c r="T36" s="8"/>
      <c r="U36" s="8"/>
      <c r="V36" s="32"/>
      <c r="W36" s="381">
        <f>W34+1</f>
        <v>42471</v>
      </c>
      <c r="X36" s="25" t="str">
        <f>IFERROR(VLOOKUP(W36,FeiertageBW[#All],2,FALSE),"")</f>
        <v/>
      </c>
      <c r="Y36" s="8"/>
      <c r="Z36" s="8"/>
      <c r="AA36" s="8"/>
      <c r="AB36" s="8"/>
      <c r="AC36" s="32"/>
      <c r="AD36" s="381">
        <f>AD34+1</f>
        <v>42499</v>
      </c>
      <c r="AE36" s="25" t="str">
        <f>IFERROR(VLOOKUP(AD36,FeiertageBW[#All],2,FALSE),"")</f>
        <v/>
      </c>
      <c r="AF36" s="8"/>
      <c r="AG36" s="8"/>
      <c r="AH36" s="8"/>
      <c r="AI36" s="8"/>
      <c r="AJ36" s="32"/>
      <c r="AK36" s="381">
        <f>AK34+1</f>
        <v>42534</v>
      </c>
      <c r="AL36" s="25" t="str">
        <f>IFERROR(VLOOKUP(AK36,FeiertageBW[#All],2,FALSE),"")</f>
        <v/>
      </c>
      <c r="AM36" s="8"/>
      <c r="AN36" s="8"/>
      <c r="AO36" s="8"/>
      <c r="AP36" s="8"/>
      <c r="AQ36" s="32"/>
      <c r="AR36" s="381">
        <f>AR34+1</f>
        <v>42562</v>
      </c>
      <c r="AS36" s="25" t="str">
        <f>IFERROR(VLOOKUP(AR36,FeiertageBW[#All],2,FALSE),"")</f>
        <v/>
      </c>
      <c r="AT36" s="8"/>
      <c r="AU36" s="8"/>
      <c r="AV36" s="8"/>
      <c r="AW36" s="8"/>
      <c r="AX36" s="32"/>
      <c r="AY36" s="381">
        <f>AY34+1</f>
        <v>42590</v>
      </c>
      <c r="AZ36" s="25" t="str">
        <f>IFERROR(VLOOKUP(AY36,FeiertageBW[#All],2,FALSE),"")</f>
        <v/>
      </c>
      <c r="BA36" s="8"/>
      <c r="BB36" s="8"/>
      <c r="BC36" s="8"/>
      <c r="BD36" s="8"/>
      <c r="BE36" s="32"/>
      <c r="BF36" s="381">
        <f>BF34+1</f>
        <v>42625</v>
      </c>
      <c r="BG36" s="25" t="str">
        <f>IFERROR(VLOOKUP(BF36,FeiertageBW[#All],2,FALSE),"")</f>
        <v/>
      </c>
      <c r="BH36" s="8"/>
      <c r="BI36" s="8"/>
      <c r="BJ36" s="8"/>
      <c r="BK36" s="8"/>
      <c r="BL36" s="32"/>
      <c r="BM36" s="381">
        <f>BM34+1</f>
        <v>42653</v>
      </c>
      <c r="BN36" s="25" t="str">
        <f>IFERROR(VLOOKUP(BM36,FeiertageBW[#All],2,FALSE),"")</f>
        <v/>
      </c>
      <c r="BO36" s="8"/>
      <c r="BP36" s="8"/>
      <c r="BQ36" s="8"/>
      <c r="BR36" s="8"/>
      <c r="BS36" s="32"/>
      <c r="BT36" s="381">
        <f>BT34+1</f>
        <v>42688</v>
      </c>
      <c r="BU36" s="25" t="str">
        <f>IFERROR(VLOOKUP(BT36,FeiertageBW[#All],2,FALSE),"")</f>
        <v/>
      </c>
      <c r="BV36" s="8"/>
      <c r="BW36" s="8"/>
      <c r="BX36" s="8"/>
      <c r="BY36" s="8"/>
      <c r="BZ36" s="32"/>
      <c r="CA36" s="381">
        <f>CA34+1</f>
        <v>42716</v>
      </c>
      <c r="CB36" s="25" t="str">
        <f>IFERROR(VLOOKUP(CA36,FeiertageBW[#All],2,FALSE),"")</f>
        <v/>
      </c>
      <c r="CC36" s="8"/>
      <c r="CD36" s="8"/>
      <c r="CE36" s="8"/>
      <c r="CF36" s="8"/>
      <c r="CG36" s="32"/>
    </row>
    <row r="37" spans="1:85" s="26" customFormat="1" ht="15" customHeight="1" x14ac:dyDescent="0.25">
      <c r="A37" s="384"/>
      <c r="B37" s="400"/>
      <c r="C37" s="45" t="str">
        <f>IFERROR(VLOOKUP(B36,Ereignistabelle[],2,FALSE),"")</f>
        <v/>
      </c>
      <c r="D37" s="42"/>
      <c r="E37" s="42"/>
      <c r="F37" s="42"/>
      <c r="G37" s="42"/>
      <c r="H37" s="35"/>
      <c r="I37" s="400"/>
      <c r="J37" s="41" t="str">
        <f>IFERROR(VLOOKUP(I36,Ereignistabelle[],2,FALSE),"")</f>
        <v/>
      </c>
      <c r="K37" s="42"/>
      <c r="L37" s="42"/>
      <c r="M37" s="42"/>
      <c r="N37" s="42"/>
      <c r="O37" s="35"/>
      <c r="P37" s="403"/>
      <c r="Q37" s="41" t="str">
        <f>IFERROR(VLOOKUP(P36,Ereignistabelle[],2,FALSE),"")</f>
        <v/>
      </c>
      <c r="R37" s="42"/>
      <c r="S37" s="42"/>
      <c r="T37" s="42"/>
      <c r="U37" s="42"/>
      <c r="V37" s="35"/>
      <c r="W37" s="400"/>
      <c r="X37" s="41" t="str">
        <f>IFERROR(VLOOKUP(W36,Ereignistabelle[],2,FALSE),"")</f>
        <v/>
      </c>
      <c r="Y37" s="42"/>
      <c r="Z37" s="42"/>
      <c r="AA37" s="42"/>
      <c r="AB37" s="42"/>
      <c r="AC37" s="35"/>
      <c r="AD37" s="400"/>
      <c r="AE37" s="41" t="str">
        <f>IFERROR(VLOOKUP(AD36,Ereignistabelle[],2,FALSE),"")</f>
        <v/>
      </c>
      <c r="AF37" s="42"/>
      <c r="AG37" s="42"/>
      <c r="AH37" s="42"/>
      <c r="AI37" s="42"/>
      <c r="AJ37" s="35"/>
      <c r="AK37" s="400"/>
      <c r="AL37" s="41" t="str">
        <f>IFERROR(VLOOKUP(AK36,Ereignistabelle[],2,FALSE),"")</f>
        <v/>
      </c>
      <c r="AM37" s="42"/>
      <c r="AN37" s="42"/>
      <c r="AO37" s="42"/>
      <c r="AP37" s="42"/>
      <c r="AQ37" s="35"/>
      <c r="AR37" s="400"/>
      <c r="AS37" s="41" t="str">
        <f>IFERROR(VLOOKUP(AR36,Ereignistabelle[],2,FALSE),"")</f>
        <v/>
      </c>
      <c r="AT37" s="42"/>
      <c r="AU37" s="42"/>
      <c r="AV37" s="42"/>
      <c r="AW37" s="42"/>
      <c r="AX37" s="35"/>
      <c r="AY37" s="400"/>
      <c r="AZ37" s="41" t="str">
        <f>IFERROR(VLOOKUP(AY36,Ereignistabelle[],2,FALSE),"")</f>
        <v/>
      </c>
      <c r="BA37" s="42"/>
      <c r="BB37" s="42"/>
      <c r="BC37" s="42"/>
      <c r="BD37" s="42"/>
      <c r="BE37" s="35"/>
      <c r="BF37" s="400"/>
      <c r="BG37" s="41" t="str">
        <f>IFERROR(VLOOKUP(BF36,Ereignistabelle[],2,FALSE),"")</f>
        <v/>
      </c>
      <c r="BH37" s="42"/>
      <c r="BI37" s="42"/>
      <c r="BJ37" s="42"/>
      <c r="BK37" s="42"/>
      <c r="BL37" s="35"/>
      <c r="BM37" s="400"/>
      <c r="BN37" s="41" t="str">
        <f>IFERROR(VLOOKUP(BM36,Ereignistabelle[],2,FALSE),"")</f>
        <v/>
      </c>
      <c r="BO37" s="42"/>
      <c r="BP37" s="42"/>
      <c r="BQ37" s="42"/>
      <c r="BR37" s="42"/>
      <c r="BS37" s="35"/>
      <c r="BT37" s="400"/>
      <c r="BU37" s="41" t="str">
        <f>IFERROR(VLOOKUP(BT36,Ereignistabelle[],2,FALSE),"")</f>
        <v/>
      </c>
      <c r="BV37" s="42"/>
      <c r="BW37" s="42"/>
      <c r="BX37" s="42"/>
      <c r="BY37" s="42"/>
      <c r="BZ37" s="35"/>
      <c r="CA37" s="400"/>
      <c r="CB37" s="41" t="str">
        <f>IFERROR(VLOOKUP(CA36,Ereignistabelle[],2,FALSE),"")</f>
        <v/>
      </c>
      <c r="CC37" s="42"/>
      <c r="CD37" s="42"/>
      <c r="CE37" s="42"/>
      <c r="CF37" s="42"/>
      <c r="CG37" s="35"/>
    </row>
    <row r="38" spans="1:85" ht="15" customHeight="1" x14ac:dyDescent="0.25">
      <c r="A38" s="384" t="s">
        <v>14</v>
      </c>
      <c r="B38" s="381">
        <f>B36+1</f>
        <v>42381</v>
      </c>
      <c r="C38" s="25" t="str">
        <f>IFERROR(VLOOKUP(B38,FeiertageBW[#All],2,FALSE),"")</f>
        <v/>
      </c>
      <c r="D38" s="8"/>
      <c r="E38" s="8"/>
      <c r="F38" s="8"/>
      <c r="G38" s="8"/>
      <c r="H38" s="32"/>
      <c r="I38" s="381">
        <f>I36+1</f>
        <v>42409</v>
      </c>
      <c r="J38" s="25" t="str">
        <f>IFERROR(VLOOKUP(I38,FeiertageBW[#All],2,FALSE),"")</f>
        <v/>
      </c>
      <c r="K38" s="8"/>
      <c r="L38" s="8"/>
      <c r="M38" s="8"/>
      <c r="N38" s="8"/>
      <c r="O38" s="32"/>
      <c r="P38" s="386">
        <f>P36+1</f>
        <v>42444</v>
      </c>
      <c r="Q38" s="25" t="str">
        <f>IFERROR(VLOOKUP(P38,FeiertageBW[#All],2,FALSE),"")</f>
        <v/>
      </c>
      <c r="R38" s="8"/>
      <c r="S38" s="8"/>
      <c r="T38" s="8"/>
      <c r="U38" s="8"/>
      <c r="V38" s="32"/>
      <c r="W38" s="381">
        <f>W36+1</f>
        <v>42472</v>
      </c>
      <c r="X38" s="25" t="str">
        <f>IFERROR(VLOOKUP(W38,FeiertageBW[#All],2,FALSE),"")</f>
        <v/>
      </c>
      <c r="Y38" s="8"/>
      <c r="Z38" s="8"/>
      <c r="AA38" s="8"/>
      <c r="AB38" s="8"/>
      <c r="AC38" s="32"/>
      <c r="AD38" s="381">
        <f>AD36+1</f>
        <v>42500</v>
      </c>
      <c r="AE38" s="25" t="str">
        <f>IFERROR(VLOOKUP(AD38,FeiertageBW[#All],2,FALSE),"")</f>
        <v/>
      </c>
      <c r="AF38" s="8"/>
      <c r="AG38" s="8"/>
      <c r="AH38" s="8"/>
      <c r="AI38" s="8"/>
      <c r="AJ38" s="32"/>
      <c r="AK38" s="381">
        <f>AK36+1</f>
        <v>42535</v>
      </c>
      <c r="AL38" s="25" t="str">
        <f>IFERROR(VLOOKUP(AK38,FeiertageBW[#All],2,FALSE),"")</f>
        <v/>
      </c>
      <c r="AM38" s="8"/>
      <c r="AN38" s="8"/>
      <c r="AO38" s="8"/>
      <c r="AP38" s="8"/>
      <c r="AQ38" s="32"/>
      <c r="AR38" s="381">
        <f>AR36+1</f>
        <v>42563</v>
      </c>
      <c r="AS38" s="25" t="str">
        <f>IFERROR(VLOOKUP(AR38,FeiertageBW[#All],2,FALSE),"")</f>
        <v/>
      </c>
      <c r="AT38" s="8"/>
      <c r="AU38" s="8"/>
      <c r="AV38" s="8"/>
      <c r="AW38" s="8"/>
      <c r="AX38" s="32"/>
      <c r="AY38" s="381">
        <f>AY36+1</f>
        <v>42591</v>
      </c>
      <c r="AZ38" s="25" t="str">
        <f>IFERROR(VLOOKUP(AY38,FeiertageBW[#All],2,FALSE),"")</f>
        <v/>
      </c>
      <c r="BA38" s="8"/>
      <c r="BB38" s="8"/>
      <c r="BC38" s="8"/>
      <c r="BD38" s="8"/>
      <c r="BE38" s="32"/>
      <c r="BF38" s="381">
        <f>BF36+1</f>
        <v>42626</v>
      </c>
      <c r="BG38" s="25" t="str">
        <f>IFERROR(VLOOKUP(BF38,FeiertageBW[#All],2,FALSE),"")</f>
        <v/>
      </c>
      <c r="BH38" s="8"/>
      <c r="BI38" s="8"/>
      <c r="BJ38" s="8"/>
      <c r="BK38" s="8"/>
      <c r="BL38" s="32"/>
      <c r="BM38" s="381">
        <f>BM36+1</f>
        <v>42654</v>
      </c>
      <c r="BN38" s="25" t="str">
        <f>IFERROR(VLOOKUP(BM38,FeiertageBW[#All],2,FALSE),"")</f>
        <v/>
      </c>
      <c r="BO38" s="8"/>
      <c r="BP38" s="8"/>
      <c r="BQ38" s="8"/>
      <c r="BR38" s="8"/>
      <c r="BS38" s="32"/>
      <c r="BT38" s="381">
        <f>BT36+1</f>
        <v>42689</v>
      </c>
      <c r="BU38" s="25" t="str">
        <f>IFERROR(VLOOKUP(BT38,FeiertageBW[#All],2,FALSE),"")</f>
        <v/>
      </c>
      <c r="BV38" s="8"/>
      <c r="BW38" s="8"/>
      <c r="BX38" s="8"/>
      <c r="BY38" s="8"/>
      <c r="BZ38" s="32"/>
      <c r="CA38" s="381">
        <f>CA36+1</f>
        <v>42717</v>
      </c>
      <c r="CB38" s="25" t="str">
        <f>IFERROR(VLOOKUP(CA38,FeiertageBW[#All],2,FALSE),"")</f>
        <v/>
      </c>
      <c r="CC38" s="8"/>
      <c r="CD38" s="8"/>
      <c r="CE38" s="8"/>
      <c r="CF38" s="8"/>
      <c r="CG38" s="32"/>
    </row>
    <row r="39" spans="1:85" s="26" customFormat="1" ht="15" customHeight="1" x14ac:dyDescent="0.25">
      <c r="A39" s="384"/>
      <c r="B39" s="400"/>
      <c r="C39" s="45" t="str">
        <f>IFERROR(VLOOKUP(B38,Ereignistabelle[],2,FALSE),"")</f>
        <v/>
      </c>
      <c r="D39" s="42"/>
      <c r="E39" s="42"/>
      <c r="F39" s="42"/>
      <c r="G39" s="42"/>
      <c r="H39" s="35"/>
      <c r="I39" s="400"/>
      <c r="J39" s="41" t="str">
        <f>IFERROR(VLOOKUP(I38,Ereignistabelle[],2,FALSE),"")</f>
        <v/>
      </c>
      <c r="K39" s="42"/>
      <c r="L39" s="42"/>
      <c r="M39" s="42"/>
      <c r="N39" s="42"/>
      <c r="O39" s="35"/>
      <c r="P39" s="403"/>
      <c r="Q39" s="41" t="str">
        <f>IFERROR(VLOOKUP(P38,Ereignistabelle[],2,FALSE),"")</f>
        <v/>
      </c>
      <c r="R39" s="42"/>
      <c r="S39" s="42"/>
      <c r="T39" s="42"/>
      <c r="U39" s="42"/>
      <c r="V39" s="35"/>
      <c r="W39" s="400"/>
      <c r="X39" s="41" t="str">
        <f>IFERROR(VLOOKUP(W38,Ereignistabelle[],2,FALSE),"")</f>
        <v/>
      </c>
      <c r="Y39" s="42"/>
      <c r="Z39" s="42"/>
      <c r="AA39" s="42"/>
      <c r="AB39" s="42"/>
      <c r="AC39" s="35"/>
      <c r="AD39" s="400"/>
      <c r="AE39" s="41" t="str">
        <f>IFERROR(VLOOKUP(AD38,Ereignistabelle[],2,FALSE),"")</f>
        <v/>
      </c>
      <c r="AF39" s="42"/>
      <c r="AG39" s="42"/>
      <c r="AH39" s="42"/>
      <c r="AI39" s="42"/>
      <c r="AJ39" s="35"/>
      <c r="AK39" s="400"/>
      <c r="AL39" s="41" t="str">
        <f>IFERROR(VLOOKUP(AK38,Ereignistabelle[],2,FALSE),"")</f>
        <v/>
      </c>
      <c r="AM39" s="42"/>
      <c r="AN39" s="42"/>
      <c r="AO39" s="42"/>
      <c r="AP39" s="42"/>
      <c r="AQ39" s="35"/>
      <c r="AR39" s="400"/>
      <c r="AS39" s="41" t="str">
        <f>IFERROR(VLOOKUP(AR38,Ereignistabelle[],2,FALSE),"")</f>
        <v/>
      </c>
      <c r="AT39" s="42"/>
      <c r="AU39" s="42"/>
      <c r="AV39" s="42"/>
      <c r="AW39" s="42"/>
      <c r="AX39" s="35"/>
      <c r="AY39" s="400"/>
      <c r="AZ39" s="41" t="str">
        <f>IFERROR(VLOOKUP(AY38,Ereignistabelle[],2,FALSE),"")</f>
        <v/>
      </c>
      <c r="BA39" s="42"/>
      <c r="BB39" s="42"/>
      <c r="BC39" s="42"/>
      <c r="BD39" s="42"/>
      <c r="BE39" s="35"/>
      <c r="BF39" s="400"/>
      <c r="BG39" s="41" t="str">
        <f>IFERROR(VLOOKUP(BF38,Ereignistabelle[],2,FALSE),"")</f>
        <v/>
      </c>
      <c r="BH39" s="42"/>
      <c r="BI39" s="42"/>
      <c r="BJ39" s="42"/>
      <c r="BK39" s="42"/>
      <c r="BL39" s="35"/>
      <c r="BM39" s="400"/>
      <c r="BN39" s="41" t="str">
        <f>IFERROR(VLOOKUP(BM38,Ereignistabelle[],2,FALSE),"")</f>
        <v/>
      </c>
      <c r="BO39" s="42"/>
      <c r="BP39" s="42"/>
      <c r="BQ39" s="42"/>
      <c r="BR39" s="42"/>
      <c r="BS39" s="35"/>
      <c r="BT39" s="400"/>
      <c r="BU39" s="41" t="str">
        <f>IFERROR(VLOOKUP(BT38,Ereignistabelle[],2,FALSE),"")</f>
        <v/>
      </c>
      <c r="BV39" s="42"/>
      <c r="BW39" s="42"/>
      <c r="BX39" s="42"/>
      <c r="BY39" s="42"/>
      <c r="BZ39" s="35"/>
      <c r="CA39" s="400"/>
      <c r="CB39" s="41" t="str">
        <f>IFERROR(VLOOKUP(CA38,Ereignistabelle[],2,FALSE),"")</f>
        <v/>
      </c>
      <c r="CC39" s="42"/>
      <c r="CD39" s="42"/>
      <c r="CE39" s="42"/>
      <c r="CF39" s="42"/>
      <c r="CG39" s="35"/>
    </row>
    <row r="40" spans="1:85" ht="15" customHeight="1" x14ac:dyDescent="0.25">
      <c r="A40" s="384" t="s">
        <v>13</v>
      </c>
      <c r="B40" s="381">
        <f t="shared" ref="B40" si="1">B38+1</f>
        <v>42382</v>
      </c>
      <c r="C40" s="25" t="str">
        <f>IFERROR(VLOOKUP(B40,FeiertageBW[#All],2,FALSE),"")</f>
        <v/>
      </c>
      <c r="D40" s="8"/>
      <c r="E40" s="8"/>
      <c r="F40" s="8"/>
      <c r="G40" s="8"/>
      <c r="H40" s="32" t="str">
        <f>IF(B40&lt;&gt;"",TRUNC((B40-WEEKDAY(B40,2)-DATE(YEAR(B40+4-WEEKDAY(B40,2)),1,-10))/7)&amp;"","")</f>
        <v>2</v>
      </c>
      <c r="I40" s="381">
        <f t="shared" ref="I40" si="2">I38+1</f>
        <v>42410</v>
      </c>
      <c r="J40" s="25" t="str">
        <f>IFERROR(VLOOKUP(I40,FeiertageBW[#All],2,FALSE),"")</f>
        <v/>
      </c>
      <c r="K40" s="8"/>
      <c r="L40" s="8"/>
      <c r="M40" s="8"/>
      <c r="N40" s="8"/>
      <c r="O40" s="32" t="str">
        <f>IF(I40&lt;&gt;"",TRUNC((I40-WEEKDAY(I40,2)-DATE(YEAR(I40+4-WEEKDAY(I40,2)),1,-10))/7)&amp;"","")</f>
        <v>6</v>
      </c>
      <c r="P40" s="386">
        <f t="shared" ref="P40" si="3">P38+1</f>
        <v>42445</v>
      </c>
      <c r="Q40" s="25" t="str">
        <f>IFERROR(VLOOKUP(P40,FeiertageBW[#All],2,FALSE),"")</f>
        <v/>
      </c>
      <c r="R40" s="8"/>
      <c r="S40" s="8"/>
      <c r="T40" s="8"/>
      <c r="U40" s="8"/>
      <c r="V40" s="32" t="str">
        <f>IF(P40&lt;&gt;"",TRUNC((P40-WEEKDAY(P40,2)-DATE(YEAR(P40+4-WEEKDAY(P40,2)),1,-10))/7)&amp;"","")</f>
        <v>11</v>
      </c>
      <c r="W40" s="381">
        <f t="shared" ref="W40" si="4">W38+1</f>
        <v>42473</v>
      </c>
      <c r="X40" s="25" t="str">
        <f>IFERROR(VLOOKUP(W40,FeiertageBW[#All],2,FALSE),"")</f>
        <v/>
      </c>
      <c r="Y40" s="8"/>
      <c r="Z40" s="8"/>
      <c r="AA40" s="8"/>
      <c r="AB40" s="8"/>
      <c r="AC40" s="32" t="str">
        <f>IF(W40&lt;&gt;"",TRUNC((W40-WEEKDAY(W40,2)-DATE(YEAR(W40+4-WEEKDAY(W40,2)),1,-10))/7)&amp;"","")</f>
        <v>15</v>
      </c>
      <c r="AD40" s="381">
        <f t="shared" ref="AD40" si="5">AD38+1</f>
        <v>42501</v>
      </c>
      <c r="AE40" s="25" t="str">
        <f>IFERROR(VLOOKUP(AD40,FeiertageBW[#All],2,FALSE),"")</f>
        <v/>
      </c>
      <c r="AF40" s="8"/>
      <c r="AG40" s="8"/>
      <c r="AH40" s="8"/>
      <c r="AI40" s="8"/>
      <c r="AJ40" s="32" t="str">
        <f>IF(AD40&lt;&gt;"",TRUNC((AD40-WEEKDAY(AD40,2)-DATE(YEAR(AD40+4-WEEKDAY(AD40,2)),1,-10))/7)&amp;"","")</f>
        <v>19</v>
      </c>
      <c r="AK40" s="381">
        <f t="shared" ref="AK40" si="6">AK38+1</f>
        <v>42536</v>
      </c>
      <c r="AL40" s="25" t="str">
        <f>IFERROR(VLOOKUP(AK40,FeiertageBW[#All],2,FALSE),"")</f>
        <v/>
      </c>
      <c r="AM40" s="8"/>
      <c r="AN40" s="8"/>
      <c r="AO40" s="8"/>
      <c r="AP40" s="8"/>
      <c r="AQ40" s="32" t="str">
        <f>IF(AK40&lt;&gt;"",TRUNC((AK40-WEEKDAY(AK40,2)-DATE(YEAR(AK40+4-WEEKDAY(AK40,2)),1,-10))/7)&amp;"","")</f>
        <v>24</v>
      </c>
      <c r="AR40" s="381">
        <f t="shared" ref="AR40" si="7">AR38+1</f>
        <v>42564</v>
      </c>
      <c r="AS40" s="25" t="str">
        <f>IFERROR(VLOOKUP(AR40,FeiertageBW[#All],2,FALSE),"")</f>
        <v/>
      </c>
      <c r="AT40" s="8"/>
      <c r="AU40" s="8"/>
      <c r="AV40" s="8"/>
      <c r="AW40" s="8"/>
      <c r="AX40" s="32" t="str">
        <f>IF(AR40&lt;&gt;"",TRUNC((AR40-WEEKDAY(AR40,2)-DATE(YEAR(AR40+4-WEEKDAY(AR40,2)),1,-10))/7)&amp;"","")</f>
        <v>28</v>
      </c>
      <c r="AY40" s="381">
        <f t="shared" ref="AY40" si="8">AY38+1</f>
        <v>42592</v>
      </c>
      <c r="AZ40" s="25" t="str">
        <f>IFERROR(VLOOKUP(AY40,FeiertageBW[#All],2,FALSE),"")</f>
        <v/>
      </c>
      <c r="BA40" s="8"/>
      <c r="BB40" s="8"/>
      <c r="BC40" s="8"/>
      <c r="BD40" s="8"/>
      <c r="BE40" s="32" t="str">
        <f>IF(AY40&lt;&gt;"",TRUNC((AY40-WEEKDAY(AY40,2)-DATE(YEAR(AY40+4-WEEKDAY(AY40,2)),1,-10))/7)&amp;"","")</f>
        <v>32</v>
      </c>
      <c r="BF40" s="381">
        <f t="shared" ref="BF40" si="9">BF38+1</f>
        <v>42627</v>
      </c>
      <c r="BG40" s="25" t="str">
        <f>IFERROR(VLOOKUP(BF40,FeiertageBW[#All],2,FALSE),"")</f>
        <v/>
      </c>
      <c r="BH40" s="8"/>
      <c r="BI40" s="8"/>
      <c r="BJ40" s="8"/>
      <c r="BK40" s="8"/>
      <c r="BL40" s="32" t="str">
        <f>IF(BF40&lt;&gt;"",TRUNC((BF40-WEEKDAY(BF40,2)-DATE(YEAR(BF40+4-WEEKDAY(BF40,2)),1,-10))/7)&amp;"","")</f>
        <v>37</v>
      </c>
      <c r="BM40" s="381">
        <f t="shared" ref="BM40" si="10">BM38+1</f>
        <v>42655</v>
      </c>
      <c r="BN40" s="25" t="str">
        <f>IFERROR(VLOOKUP(BM40,FeiertageBW[#All],2,FALSE),"")</f>
        <v/>
      </c>
      <c r="BO40" s="8"/>
      <c r="BP40" s="8"/>
      <c r="BQ40" s="8"/>
      <c r="BR40" s="8"/>
      <c r="BS40" s="32" t="str">
        <f>IF(BM40&lt;&gt;"",TRUNC((BM40-WEEKDAY(BM40,2)-DATE(YEAR(BM40+4-WEEKDAY(BM40,2)),1,-10))/7)&amp;"","")</f>
        <v>41</v>
      </c>
      <c r="BT40" s="381">
        <f t="shared" ref="BT40" si="11">BT38+1</f>
        <v>42690</v>
      </c>
      <c r="BU40" s="25" t="str">
        <f>IFERROR(VLOOKUP(BT40,FeiertageBW[#All],2,FALSE),"")</f>
        <v/>
      </c>
      <c r="BV40" s="48"/>
      <c r="BW40" s="8"/>
      <c r="BX40" s="8"/>
      <c r="BY40" s="8"/>
      <c r="BZ40" s="32" t="str">
        <f>IF(BT40&lt;&gt;"",TRUNC((BT40-WEEKDAY(BT40,2)-DATE(YEAR(BT40+4-WEEKDAY(BT40,2)),1,-10))/7)&amp;"","")</f>
        <v>46</v>
      </c>
      <c r="CA40" s="381">
        <f t="shared" ref="CA40" si="12">CA38+1</f>
        <v>42718</v>
      </c>
      <c r="CB40" s="25" t="str">
        <f>IFERROR(VLOOKUP(CA40,FeiertageBW[#All],2,FALSE),"")</f>
        <v/>
      </c>
      <c r="CC40" s="8"/>
      <c r="CD40" s="8"/>
      <c r="CE40" s="8"/>
      <c r="CF40" s="8"/>
      <c r="CG40" s="32" t="str">
        <f>IF(CA40&lt;&gt;"",TRUNC((CA40-WEEKDAY(CA40,2)-DATE(YEAR(CA40+4-WEEKDAY(CA40,2)),1,-10))/7)&amp;"","")</f>
        <v>50</v>
      </c>
    </row>
    <row r="41" spans="1:85" s="26" customFormat="1" ht="15" customHeight="1" x14ac:dyDescent="0.25">
      <c r="A41" s="384"/>
      <c r="B41" s="400"/>
      <c r="C41" s="45" t="str">
        <f>IFERROR(VLOOKUP(B40,Ereignistabelle[],2,FALSE),"")</f>
        <v/>
      </c>
      <c r="D41" s="42"/>
      <c r="E41" s="42"/>
      <c r="F41" s="42"/>
      <c r="G41" s="42"/>
      <c r="H41" s="35"/>
      <c r="I41" s="400"/>
      <c r="J41" s="41" t="str">
        <f>IFERROR(VLOOKUP(I40,Ereignistabelle[],2,FALSE),"")</f>
        <v/>
      </c>
      <c r="K41" s="42"/>
      <c r="L41" s="42"/>
      <c r="M41" s="42"/>
      <c r="N41" s="42"/>
      <c r="O41" s="35"/>
      <c r="P41" s="403"/>
      <c r="Q41" s="41" t="str">
        <f>IFERROR(VLOOKUP(P40,Ereignistabelle[],2,FALSE),"")</f>
        <v/>
      </c>
      <c r="R41" s="42"/>
      <c r="S41" s="42"/>
      <c r="T41" s="42"/>
      <c r="U41" s="42"/>
      <c r="V41" s="35"/>
      <c r="W41" s="400"/>
      <c r="X41" s="41" t="str">
        <f>IFERROR(VLOOKUP(W40,Ereignistabelle[],2,FALSE),"")</f>
        <v/>
      </c>
      <c r="Y41" s="42"/>
      <c r="Z41" s="42"/>
      <c r="AA41" s="42"/>
      <c r="AB41" s="42"/>
      <c r="AC41" s="35"/>
      <c r="AD41" s="400"/>
      <c r="AE41" s="41" t="str">
        <f>IFERROR(VLOOKUP(AD40,Ereignistabelle[],2,FALSE),"")</f>
        <v/>
      </c>
      <c r="AF41" s="42"/>
      <c r="AG41" s="42"/>
      <c r="AH41" s="42"/>
      <c r="AI41" s="42"/>
      <c r="AJ41" s="35"/>
      <c r="AK41" s="400"/>
      <c r="AL41" s="41" t="str">
        <f>IFERROR(VLOOKUP(AK40,Ereignistabelle[],2,FALSE),"")</f>
        <v/>
      </c>
      <c r="AM41" s="42"/>
      <c r="AN41" s="42"/>
      <c r="AO41" s="42"/>
      <c r="AP41" s="42"/>
      <c r="AQ41" s="35"/>
      <c r="AR41" s="400"/>
      <c r="AS41" s="41" t="str">
        <f>IFERROR(VLOOKUP(AR40,Ereignistabelle[],2,FALSE),"")</f>
        <v/>
      </c>
      <c r="AT41" s="42"/>
      <c r="AU41" s="42"/>
      <c r="AV41" s="42"/>
      <c r="AW41" s="42"/>
      <c r="AX41" s="35"/>
      <c r="AY41" s="400"/>
      <c r="AZ41" s="41" t="str">
        <f>IFERROR(VLOOKUP(AY40,Ereignistabelle[],2,FALSE),"")</f>
        <v/>
      </c>
      <c r="BA41" s="42"/>
      <c r="BB41" s="42"/>
      <c r="BC41" s="42"/>
      <c r="BD41" s="42"/>
      <c r="BE41" s="35"/>
      <c r="BF41" s="400"/>
      <c r="BG41" s="41" t="str">
        <f>IFERROR(VLOOKUP(BF40,Ereignistabelle[],2,FALSE),"")</f>
        <v/>
      </c>
      <c r="BH41" s="42"/>
      <c r="BI41" s="42"/>
      <c r="BJ41" s="42"/>
      <c r="BK41" s="42"/>
      <c r="BL41" s="35"/>
      <c r="BM41" s="400"/>
      <c r="BN41" s="41" t="str">
        <f>IFERROR(VLOOKUP(BM40,Ereignistabelle[],2,FALSE),"")</f>
        <v/>
      </c>
      <c r="BO41" s="42"/>
      <c r="BP41" s="42"/>
      <c r="BQ41" s="42"/>
      <c r="BR41" s="42"/>
      <c r="BS41" s="35"/>
      <c r="BT41" s="400"/>
      <c r="BU41" s="41" t="str">
        <f>IFERROR(VLOOKUP(BT40,Ereignistabelle[],2,FALSE),"")</f>
        <v/>
      </c>
      <c r="BV41" s="49"/>
      <c r="BW41" s="42"/>
      <c r="BX41" s="42"/>
      <c r="BY41" s="42"/>
      <c r="BZ41" s="35"/>
      <c r="CA41" s="400"/>
      <c r="CB41" s="41" t="str">
        <f>IFERROR(VLOOKUP(CA40,Ereignistabelle[],2,FALSE),"")</f>
        <v/>
      </c>
      <c r="CC41" s="42"/>
      <c r="CD41" s="42"/>
      <c r="CE41" s="42"/>
      <c r="CF41" s="42"/>
      <c r="CG41" s="35"/>
    </row>
    <row r="42" spans="1:85" ht="15" customHeight="1" x14ac:dyDescent="0.25">
      <c r="A42" s="384" t="s">
        <v>12</v>
      </c>
      <c r="B42" s="381">
        <f>B40+1</f>
        <v>42383</v>
      </c>
      <c r="C42" s="25" t="str">
        <f>IFERROR(VLOOKUP(B42,FeiertageBW[#All],2,FALSE),"")</f>
        <v/>
      </c>
      <c r="D42" s="8"/>
      <c r="E42" s="8"/>
      <c r="F42" s="8"/>
      <c r="G42" s="8"/>
      <c r="H42" s="32"/>
      <c r="I42" s="381">
        <f>I40+1</f>
        <v>42411</v>
      </c>
      <c r="J42" s="25" t="str">
        <f>IFERROR(VLOOKUP(I42,FeiertageBW[#All],2,FALSE),"")</f>
        <v/>
      </c>
      <c r="K42" s="8"/>
      <c r="L42" s="8"/>
      <c r="M42" s="8"/>
      <c r="N42" s="8"/>
      <c r="O42" s="32"/>
      <c r="P42" s="386">
        <f>P40+1</f>
        <v>42446</v>
      </c>
      <c r="Q42" s="25" t="str">
        <f>IFERROR(VLOOKUP(P42,FeiertageBW[#All],2,FALSE),"")</f>
        <v/>
      </c>
      <c r="R42" s="8"/>
      <c r="S42" s="8"/>
      <c r="T42" s="8"/>
      <c r="U42" s="8"/>
      <c r="V42" s="32"/>
      <c r="W42" s="381">
        <f>W40+1</f>
        <v>42474</v>
      </c>
      <c r="X42" s="25" t="str">
        <f>IFERROR(VLOOKUP(W42,FeiertageBW[#All],2,FALSE),"")</f>
        <v/>
      </c>
      <c r="Y42" s="8"/>
      <c r="Z42" s="8"/>
      <c r="AA42" s="8"/>
      <c r="AB42" s="8"/>
      <c r="AC42" s="32"/>
      <c r="AD42" s="381">
        <f>AD40+1</f>
        <v>42502</v>
      </c>
      <c r="AE42" s="25" t="str">
        <f>IFERROR(VLOOKUP(AD42,FeiertageBW[#All],2,FALSE),"")</f>
        <v/>
      </c>
      <c r="AF42" s="8"/>
      <c r="AG42" s="8"/>
      <c r="AH42" s="8"/>
      <c r="AI42" s="8"/>
      <c r="AJ42" s="32"/>
      <c r="AK42" s="381">
        <f>AK40+1</f>
        <v>42537</v>
      </c>
      <c r="AL42" s="25" t="str">
        <f>IFERROR(VLOOKUP(AK42,FeiertageBW[#All],2,FALSE),"")</f>
        <v/>
      </c>
      <c r="AM42" s="8"/>
      <c r="AN42" s="8"/>
      <c r="AO42" s="8"/>
      <c r="AP42" s="8"/>
      <c r="AQ42" s="32"/>
      <c r="AR42" s="381">
        <f>AR40+1</f>
        <v>42565</v>
      </c>
      <c r="AS42" s="25" t="str">
        <f>IFERROR(VLOOKUP(AR42,FeiertageBW[#All],2,FALSE),"")</f>
        <v/>
      </c>
      <c r="AT42" s="8"/>
      <c r="AU42" s="8"/>
      <c r="AV42" s="8"/>
      <c r="AW42" s="8"/>
      <c r="AX42" s="32"/>
      <c r="AY42" s="381">
        <f>AY40+1</f>
        <v>42593</v>
      </c>
      <c r="AZ42" s="25" t="str">
        <f>IFERROR(VLOOKUP(AY42,FeiertageBW[#All],2,FALSE),"")</f>
        <v/>
      </c>
      <c r="BA42" s="8"/>
      <c r="BB42" s="8"/>
      <c r="BC42" s="8"/>
      <c r="BD42" s="8"/>
      <c r="BE42" s="32"/>
      <c r="BF42" s="381">
        <f>BF40+1</f>
        <v>42628</v>
      </c>
      <c r="BG42" s="25" t="str">
        <f>IFERROR(VLOOKUP(BF42,FeiertageBW[#All],2,FALSE),"")</f>
        <v/>
      </c>
      <c r="BH42" s="8"/>
      <c r="BI42" s="8"/>
      <c r="BJ42" s="8"/>
      <c r="BK42" s="8"/>
      <c r="BL42" s="32"/>
      <c r="BM42" s="381">
        <f>BM40+1</f>
        <v>42656</v>
      </c>
      <c r="BN42" s="25" t="str">
        <f>IFERROR(VLOOKUP(BM42,FeiertageBW[#All],2,FALSE),"")</f>
        <v/>
      </c>
      <c r="BO42" s="8"/>
      <c r="BP42" s="8"/>
      <c r="BQ42" s="8"/>
      <c r="BR42" s="8"/>
      <c r="BS42" s="32"/>
      <c r="BT42" s="381">
        <f>BT40+1</f>
        <v>42691</v>
      </c>
      <c r="BU42" s="25" t="str">
        <f>IFERROR(VLOOKUP(BT42,FeiertageBW[#All],2,FALSE),"")</f>
        <v/>
      </c>
      <c r="BV42" s="8"/>
      <c r="BW42" s="8"/>
      <c r="BX42" s="8"/>
      <c r="BY42" s="8"/>
      <c r="BZ42" s="32"/>
      <c r="CA42" s="381">
        <f>CA40+1</f>
        <v>42719</v>
      </c>
      <c r="CB42" s="25" t="str">
        <f>IFERROR(VLOOKUP(CA42,FeiertageBW[#All],2,FALSE),"")</f>
        <v/>
      </c>
      <c r="CC42" s="8"/>
      <c r="CD42" s="8"/>
      <c r="CE42" s="8"/>
      <c r="CF42" s="8"/>
      <c r="CG42" s="32"/>
    </row>
    <row r="43" spans="1:85" s="26" customFormat="1" ht="15" customHeight="1" x14ac:dyDescent="0.25">
      <c r="A43" s="384"/>
      <c r="B43" s="400"/>
      <c r="C43" s="45" t="str">
        <f>IFERROR(VLOOKUP(B42,Ereignistabelle[],2,FALSE),"")</f>
        <v/>
      </c>
      <c r="D43" s="42"/>
      <c r="E43" s="42"/>
      <c r="F43" s="42"/>
      <c r="G43" s="42"/>
      <c r="H43" s="35"/>
      <c r="I43" s="400"/>
      <c r="J43" s="41" t="str">
        <f>IFERROR(VLOOKUP(I42,Ereignistabelle[],2,FALSE),"")</f>
        <v/>
      </c>
      <c r="K43" s="42"/>
      <c r="L43" s="42"/>
      <c r="M43" s="42"/>
      <c r="N43" s="42"/>
      <c r="O43" s="35"/>
      <c r="P43" s="403"/>
      <c r="Q43" s="41" t="str">
        <f>IFERROR(VLOOKUP(P42,Ereignistabelle[],2,FALSE),"")</f>
        <v/>
      </c>
      <c r="R43" s="42"/>
      <c r="S43" s="42"/>
      <c r="T43" s="42"/>
      <c r="U43" s="42"/>
      <c r="V43" s="35"/>
      <c r="W43" s="400"/>
      <c r="X43" s="41" t="str">
        <f>IFERROR(VLOOKUP(W42,Ereignistabelle[],2,FALSE),"")</f>
        <v/>
      </c>
      <c r="Y43" s="42"/>
      <c r="Z43" s="42"/>
      <c r="AA43" s="42"/>
      <c r="AB43" s="42"/>
      <c r="AC43" s="35"/>
      <c r="AD43" s="400"/>
      <c r="AE43" s="41" t="str">
        <f>IFERROR(VLOOKUP(AD42,Ereignistabelle[],2,FALSE),"")</f>
        <v/>
      </c>
      <c r="AF43" s="42"/>
      <c r="AG43" s="42"/>
      <c r="AH43" s="42"/>
      <c r="AI43" s="42"/>
      <c r="AJ43" s="35"/>
      <c r="AK43" s="400"/>
      <c r="AL43" s="41" t="str">
        <f>IFERROR(VLOOKUP(AK42,Ereignistabelle[],2,FALSE),"")</f>
        <v/>
      </c>
      <c r="AM43" s="42"/>
      <c r="AN43" s="42"/>
      <c r="AO43" s="42"/>
      <c r="AP43" s="42"/>
      <c r="AQ43" s="35"/>
      <c r="AR43" s="400"/>
      <c r="AS43" s="41" t="str">
        <f>IFERROR(VLOOKUP(AR42,Ereignistabelle[],2,FALSE),"")</f>
        <v/>
      </c>
      <c r="AT43" s="42"/>
      <c r="AU43" s="42"/>
      <c r="AV43" s="42"/>
      <c r="AW43" s="42"/>
      <c r="AX43" s="35"/>
      <c r="AY43" s="400"/>
      <c r="AZ43" s="41" t="str">
        <f>IFERROR(VLOOKUP(AY42,Ereignistabelle[],2,FALSE),"")</f>
        <v/>
      </c>
      <c r="BA43" s="42"/>
      <c r="BB43" s="42"/>
      <c r="BC43" s="42"/>
      <c r="BD43" s="42"/>
      <c r="BE43" s="35"/>
      <c r="BF43" s="400"/>
      <c r="BG43" s="41" t="str">
        <f>IFERROR(VLOOKUP(BF42,Ereignistabelle[],2,FALSE),"")</f>
        <v/>
      </c>
      <c r="BH43" s="42"/>
      <c r="BI43" s="42"/>
      <c r="BJ43" s="42"/>
      <c r="BK43" s="42"/>
      <c r="BL43" s="35"/>
      <c r="BM43" s="400"/>
      <c r="BN43" s="41" t="str">
        <f>IFERROR(VLOOKUP(BM42,Ereignistabelle[],2,FALSE),"")</f>
        <v/>
      </c>
      <c r="BO43" s="42"/>
      <c r="BP43" s="42"/>
      <c r="BQ43" s="42"/>
      <c r="BR43" s="42"/>
      <c r="BS43" s="35"/>
      <c r="BT43" s="400"/>
      <c r="BU43" s="41" t="str">
        <f>IFERROR(VLOOKUP(BT42,Ereignistabelle[],2,FALSE),"")</f>
        <v/>
      </c>
      <c r="BV43" s="42"/>
      <c r="BW43" s="42"/>
      <c r="BX43" s="42"/>
      <c r="BY43" s="42"/>
      <c r="BZ43" s="35"/>
      <c r="CA43" s="400"/>
      <c r="CB43" s="41" t="str">
        <f>IFERROR(VLOOKUP(CA42,Ereignistabelle[],2,FALSE),"")</f>
        <v/>
      </c>
      <c r="CC43" s="42"/>
      <c r="CD43" s="42"/>
      <c r="CE43" s="42"/>
      <c r="CF43" s="42"/>
      <c r="CG43" s="35"/>
    </row>
    <row r="44" spans="1:85" ht="15" customHeight="1" x14ac:dyDescent="0.25">
      <c r="A44" s="384" t="s">
        <v>15</v>
      </c>
      <c r="B44" s="381">
        <f>B42+1</f>
        <v>42384</v>
      </c>
      <c r="C44" s="25" t="str">
        <f>IFERROR(VLOOKUP(B44,FeiertageBW[#All],2,FALSE),"")</f>
        <v/>
      </c>
      <c r="D44" s="8"/>
      <c r="E44" s="8"/>
      <c r="F44" s="8"/>
      <c r="G44" s="8"/>
      <c r="H44" s="32"/>
      <c r="I44" s="381">
        <f>I42+1</f>
        <v>42412</v>
      </c>
      <c r="J44" s="25" t="str">
        <f>IFERROR(VLOOKUP(I44,FeiertageBW[#All],2,FALSE),"")</f>
        <v/>
      </c>
      <c r="K44" s="8"/>
      <c r="L44" s="8"/>
      <c r="M44" s="8"/>
      <c r="N44" s="8"/>
      <c r="O44" s="32"/>
      <c r="P44" s="386">
        <f>P42+1</f>
        <v>42447</v>
      </c>
      <c r="Q44" s="25" t="str">
        <f>IFERROR(VLOOKUP(P44,FeiertageBW[#All],2,FALSE),"")</f>
        <v/>
      </c>
      <c r="R44" s="8"/>
      <c r="S44" s="8"/>
      <c r="T44" s="8"/>
      <c r="U44" s="8"/>
      <c r="V44" s="32"/>
      <c r="W44" s="381">
        <f>W42+1</f>
        <v>42475</v>
      </c>
      <c r="X44" s="25" t="str">
        <f>IFERROR(VLOOKUP(W44,FeiertageBW[#All],2,FALSE),"")</f>
        <v/>
      </c>
      <c r="Y44" s="8"/>
      <c r="Z44" s="8"/>
      <c r="AA44" s="8"/>
      <c r="AB44" s="8"/>
      <c r="AC44" s="32"/>
      <c r="AD44" s="381">
        <f>AD42+1</f>
        <v>42503</v>
      </c>
      <c r="AE44" s="25" t="str">
        <f>IFERROR(VLOOKUP(AD44,FeiertageBW[#All],2,FALSE),"")</f>
        <v/>
      </c>
      <c r="AF44" s="8"/>
      <c r="AG44" s="8"/>
      <c r="AH44" s="8"/>
      <c r="AI44" s="8"/>
      <c r="AJ44" s="32"/>
      <c r="AK44" s="381">
        <f>AK42+1</f>
        <v>42538</v>
      </c>
      <c r="AL44" s="25" t="str">
        <f>IFERROR(VLOOKUP(AK44,FeiertageBW[#All],2,FALSE),"")</f>
        <v/>
      </c>
      <c r="AM44" s="8"/>
      <c r="AN44" s="8"/>
      <c r="AO44" s="8"/>
      <c r="AP44" s="8"/>
      <c r="AQ44" s="32"/>
      <c r="AR44" s="381">
        <f>AR42+1</f>
        <v>42566</v>
      </c>
      <c r="AS44" s="25" t="str">
        <f>IFERROR(VLOOKUP(AR44,FeiertageBW[#All],2,FALSE),"")</f>
        <v/>
      </c>
      <c r="AT44" s="8"/>
      <c r="AU44" s="8"/>
      <c r="AV44" s="8"/>
      <c r="AW44" s="8"/>
      <c r="AX44" s="32"/>
      <c r="AY44" s="381">
        <f>AY42+1</f>
        <v>42594</v>
      </c>
      <c r="AZ44" s="25" t="str">
        <f>IFERROR(VLOOKUP(AY44,FeiertageBW[#All],2,FALSE),"")</f>
        <v/>
      </c>
      <c r="BA44" s="8"/>
      <c r="BB44" s="8"/>
      <c r="BC44" s="8"/>
      <c r="BD44" s="8"/>
      <c r="BE44" s="32"/>
      <c r="BF44" s="381">
        <f>BF42+1</f>
        <v>42629</v>
      </c>
      <c r="BG44" s="25" t="str">
        <f>IFERROR(VLOOKUP(BF44,FeiertageBW[#All],2,FALSE),"")</f>
        <v/>
      </c>
      <c r="BH44" s="8"/>
      <c r="BI44" s="8"/>
      <c r="BJ44" s="8"/>
      <c r="BK44" s="8"/>
      <c r="BL44" s="32"/>
      <c r="BM44" s="381">
        <f>BM42+1</f>
        <v>42657</v>
      </c>
      <c r="BN44" s="25" t="str">
        <f>IFERROR(VLOOKUP(BM44,FeiertageBW[#All],2,FALSE),"")</f>
        <v/>
      </c>
      <c r="BO44" s="8"/>
      <c r="BP44" s="8"/>
      <c r="BQ44" s="8"/>
      <c r="BR44" s="8"/>
      <c r="BS44" s="32"/>
      <c r="BT44" s="381">
        <f>BT42+1</f>
        <v>42692</v>
      </c>
      <c r="BU44" s="25" t="str">
        <f>IFERROR(VLOOKUP(BT44,FeiertageBW[#All],2,FALSE),"")</f>
        <v/>
      </c>
      <c r="BV44" s="8"/>
      <c r="BW44" s="8"/>
      <c r="BX44" s="8"/>
      <c r="BY44" s="8"/>
      <c r="BZ44" s="32"/>
      <c r="CA44" s="381">
        <f>CA42+1</f>
        <v>42720</v>
      </c>
      <c r="CB44" s="25" t="str">
        <f>IFERROR(VLOOKUP(CA44,FeiertageBW[#All],2,FALSE),"")</f>
        <v/>
      </c>
      <c r="CC44" s="8"/>
      <c r="CD44" s="8"/>
      <c r="CE44" s="8"/>
      <c r="CF44" s="8"/>
      <c r="CG44" s="32"/>
    </row>
    <row r="45" spans="1:85" s="26" customFormat="1" ht="15" customHeight="1" x14ac:dyDescent="0.25">
      <c r="A45" s="384"/>
      <c r="B45" s="400"/>
      <c r="C45" s="45" t="str">
        <f>IFERROR(VLOOKUP(B44,Ereignistabelle[],2,FALSE),"")</f>
        <v/>
      </c>
      <c r="D45" s="42"/>
      <c r="E45" s="42"/>
      <c r="F45" s="42"/>
      <c r="G45" s="42"/>
      <c r="H45" s="35"/>
      <c r="I45" s="400"/>
      <c r="J45" s="41" t="str">
        <f>IFERROR(VLOOKUP(I44,Ereignistabelle[],2,FALSE),"")</f>
        <v/>
      </c>
      <c r="K45" s="42"/>
      <c r="L45" s="42"/>
      <c r="M45" s="42"/>
      <c r="N45" s="42"/>
      <c r="O45" s="35"/>
      <c r="P45" s="403"/>
      <c r="Q45" s="41" t="str">
        <f>IFERROR(VLOOKUP(P44,Ereignistabelle[],2,FALSE),"")</f>
        <v/>
      </c>
      <c r="R45" s="42"/>
      <c r="S45" s="42"/>
      <c r="T45" s="42"/>
      <c r="U45" s="42"/>
      <c r="V45" s="35"/>
      <c r="W45" s="400"/>
      <c r="X45" s="41" t="str">
        <f>IFERROR(VLOOKUP(W44,Ereignistabelle[],2,FALSE),"")</f>
        <v/>
      </c>
      <c r="Y45" s="42"/>
      <c r="Z45" s="42"/>
      <c r="AA45" s="42"/>
      <c r="AB45" s="42"/>
      <c r="AC45" s="35"/>
      <c r="AD45" s="400"/>
      <c r="AE45" s="41" t="str">
        <f>IFERROR(VLOOKUP(AD44,Ereignistabelle[],2,FALSE),"")</f>
        <v/>
      </c>
      <c r="AF45" s="42"/>
      <c r="AG45" s="42"/>
      <c r="AH45" s="42"/>
      <c r="AI45" s="42"/>
      <c r="AJ45" s="35"/>
      <c r="AK45" s="400"/>
      <c r="AL45" s="41" t="str">
        <f>IFERROR(VLOOKUP(AK44,Ereignistabelle[],2,FALSE),"")</f>
        <v/>
      </c>
      <c r="AM45" s="42"/>
      <c r="AN45" s="42"/>
      <c r="AO45" s="42"/>
      <c r="AP45" s="42"/>
      <c r="AQ45" s="35"/>
      <c r="AR45" s="400"/>
      <c r="AS45" s="41" t="str">
        <f>IFERROR(VLOOKUP(AR44,Ereignistabelle[],2,FALSE),"")</f>
        <v/>
      </c>
      <c r="AT45" s="42"/>
      <c r="AU45" s="42"/>
      <c r="AV45" s="42"/>
      <c r="AW45" s="42"/>
      <c r="AX45" s="35"/>
      <c r="AY45" s="400"/>
      <c r="AZ45" s="41" t="str">
        <f>IFERROR(VLOOKUP(AY44,Ereignistabelle[],2,FALSE),"")</f>
        <v/>
      </c>
      <c r="BA45" s="42"/>
      <c r="BB45" s="42"/>
      <c r="BC45" s="42"/>
      <c r="BD45" s="42"/>
      <c r="BE45" s="35"/>
      <c r="BF45" s="400"/>
      <c r="BG45" s="41" t="str">
        <f>IFERROR(VLOOKUP(BF44,Ereignistabelle[],2,FALSE),"")</f>
        <v/>
      </c>
      <c r="BH45" s="42"/>
      <c r="BI45" s="42"/>
      <c r="BJ45" s="42"/>
      <c r="BK45" s="42"/>
      <c r="BL45" s="35"/>
      <c r="BM45" s="400"/>
      <c r="BN45" s="41" t="str">
        <f>IFERROR(VLOOKUP(BM44,Ereignistabelle[],2,FALSE),"")</f>
        <v/>
      </c>
      <c r="BO45" s="42"/>
      <c r="BP45" s="42"/>
      <c r="BQ45" s="42"/>
      <c r="BR45" s="42"/>
      <c r="BS45" s="35"/>
      <c r="BT45" s="400"/>
      <c r="BU45" s="41" t="str">
        <f>IFERROR(VLOOKUP(BT44,Ereignistabelle[],2,FALSE),"")</f>
        <v/>
      </c>
      <c r="BV45" s="42"/>
      <c r="BW45" s="42"/>
      <c r="BX45" s="42"/>
      <c r="BY45" s="42"/>
      <c r="BZ45" s="35"/>
      <c r="CA45" s="400"/>
      <c r="CB45" s="41" t="str">
        <f>IFERROR(VLOOKUP(CA44,Ereignistabelle[],2,FALSE),"")</f>
        <v/>
      </c>
      <c r="CC45" s="42"/>
      <c r="CD45" s="42"/>
      <c r="CE45" s="42"/>
      <c r="CF45" s="42"/>
      <c r="CG45" s="35"/>
    </row>
    <row r="46" spans="1:85" ht="15" customHeight="1" x14ac:dyDescent="0.25">
      <c r="A46" s="407" t="s">
        <v>16</v>
      </c>
      <c r="B46" s="401">
        <f>B44+1</f>
        <v>42385</v>
      </c>
      <c r="C46" s="27" t="str">
        <f>IFERROR(VLOOKUP(B46,FeiertageBW[#All],2,FALSE),"")</f>
        <v/>
      </c>
      <c r="D46" s="21"/>
      <c r="E46" s="21"/>
      <c r="F46" s="21"/>
      <c r="G46" s="21"/>
      <c r="H46" s="36"/>
      <c r="I46" s="401">
        <f>I44+1</f>
        <v>42413</v>
      </c>
      <c r="J46" s="27" t="str">
        <f>IFERROR(VLOOKUP(I46,FeiertageBW[#All],2,FALSE),"")</f>
        <v/>
      </c>
      <c r="K46" s="21"/>
      <c r="L46" s="21"/>
      <c r="M46" s="21"/>
      <c r="N46" s="21"/>
      <c r="O46" s="36"/>
      <c r="P46" s="401">
        <f>P44+1</f>
        <v>42448</v>
      </c>
      <c r="Q46" s="27" t="str">
        <f>IFERROR(VLOOKUP(P46,FeiertageBW[#All],2,FALSE),"")</f>
        <v/>
      </c>
      <c r="R46" s="21"/>
      <c r="S46" s="21"/>
      <c r="T46" s="21"/>
      <c r="U46" s="21"/>
      <c r="V46" s="36"/>
      <c r="W46" s="401">
        <f>W44+1</f>
        <v>42476</v>
      </c>
      <c r="X46" s="27" t="str">
        <f>IFERROR(VLOOKUP(W46,FeiertageBW[#All],2,FALSE),"")</f>
        <v/>
      </c>
      <c r="Y46" s="21"/>
      <c r="Z46" s="21"/>
      <c r="AA46" s="21"/>
      <c r="AB46" s="21"/>
      <c r="AC46" s="36"/>
      <c r="AD46" s="401">
        <f>AD44+1</f>
        <v>42504</v>
      </c>
      <c r="AE46" s="27" t="str">
        <f>IFERROR(VLOOKUP(AD46,FeiertageBW[#All],2,FALSE),"")</f>
        <v/>
      </c>
      <c r="AF46" s="21"/>
      <c r="AG46" s="21"/>
      <c r="AH46" s="21"/>
      <c r="AI46" s="21"/>
      <c r="AJ46" s="36"/>
      <c r="AK46" s="401">
        <f>AK44+1</f>
        <v>42539</v>
      </c>
      <c r="AL46" s="27" t="str">
        <f>IFERROR(VLOOKUP(AK46,FeiertageBW[#All],2,FALSE),"")</f>
        <v/>
      </c>
      <c r="AM46" s="21"/>
      <c r="AN46" s="21"/>
      <c r="AO46" s="21"/>
      <c r="AP46" s="21"/>
      <c r="AQ46" s="36"/>
      <c r="AR46" s="401">
        <f>AR44+1</f>
        <v>42567</v>
      </c>
      <c r="AS46" s="27" t="str">
        <f>IFERROR(VLOOKUP(AR46,FeiertageBW[#All],2,FALSE),"")</f>
        <v/>
      </c>
      <c r="AT46" s="21"/>
      <c r="AU46" s="21"/>
      <c r="AV46" s="21"/>
      <c r="AW46" s="21"/>
      <c r="AX46" s="36"/>
      <c r="AY46" s="401">
        <f>AY44+1</f>
        <v>42595</v>
      </c>
      <c r="AZ46" s="27" t="str">
        <f>IFERROR(VLOOKUP(AY46,FeiertageBW[#All],2,FALSE),"")</f>
        <v/>
      </c>
      <c r="BA46" s="21"/>
      <c r="BB46" s="21"/>
      <c r="BC46" s="21"/>
      <c r="BD46" s="21"/>
      <c r="BE46" s="36"/>
      <c r="BF46" s="401">
        <f>BF44+1</f>
        <v>42630</v>
      </c>
      <c r="BG46" s="27" t="str">
        <f>IFERROR(VLOOKUP(BF46,FeiertageBW[#All],2,FALSE),"")</f>
        <v/>
      </c>
      <c r="BH46" s="21"/>
      <c r="BI46" s="21"/>
      <c r="BJ46" s="21"/>
      <c r="BK46" s="21"/>
      <c r="BL46" s="36"/>
      <c r="BM46" s="401">
        <f>BM44+1</f>
        <v>42658</v>
      </c>
      <c r="BN46" s="27" t="str">
        <f>IFERROR(VLOOKUP(BM46,FeiertageBW[#All],2,FALSE),"")</f>
        <v/>
      </c>
      <c r="BO46" s="21"/>
      <c r="BP46" s="21"/>
      <c r="BQ46" s="21"/>
      <c r="BR46" s="21"/>
      <c r="BS46" s="36"/>
      <c r="BT46" s="401">
        <f>BT44+1</f>
        <v>42693</v>
      </c>
      <c r="BU46" s="27" t="str">
        <f>IFERROR(VLOOKUP(BT46,FeiertageBW[#All],2,FALSE),"")</f>
        <v/>
      </c>
      <c r="BV46" s="21"/>
      <c r="BW46" s="21"/>
      <c r="BX46" s="21"/>
      <c r="BY46" s="21"/>
      <c r="BZ46" s="36"/>
      <c r="CA46" s="401">
        <f>CA44+1</f>
        <v>42721</v>
      </c>
      <c r="CB46" s="27" t="str">
        <f>IFERROR(VLOOKUP(CA46,FeiertageBW[#All],2,FALSE),"")</f>
        <v/>
      </c>
      <c r="CC46" s="21"/>
      <c r="CD46" s="21"/>
      <c r="CE46" s="21"/>
      <c r="CF46" s="21"/>
      <c r="CG46" s="36"/>
    </row>
    <row r="47" spans="1:85" s="26" customFormat="1" ht="15" customHeight="1" x14ac:dyDescent="0.25">
      <c r="A47" s="407"/>
      <c r="B47" s="402"/>
      <c r="C47" s="178" t="str">
        <f>IFERROR(VLOOKUP(B46,Ereignistabelle[],2,FALSE),"")</f>
        <v/>
      </c>
      <c r="D47" s="44"/>
      <c r="E47" s="44"/>
      <c r="F47" s="44"/>
      <c r="G47" s="44"/>
      <c r="H47" s="37"/>
      <c r="I47" s="402"/>
      <c r="J47" s="43" t="str">
        <f>IFERROR(VLOOKUP(I46,Ereignistabelle[],2,FALSE),"")</f>
        <v/>
      </c>
      <c r="K47" s="44"/>
      <c r="L47" s="44"/>
      <c r="M47" s="44"/>
      <c r="N47" s="44"/>
      <c r="O47" s="37"/>
      <c r="P47" s="402"/>
      <c r="Q47" s="43" t="str">
        <f>IFERROR(VLOOKUP(P46,Ereignistabelle[],2,FALSE),"")</f>
        <v/>
      </c>
      <c r="R47" s="44"/>
      <c r="S47" s="44"/>
      <c r="T47" s="44"/>
      <c r="U47" s="44"/>
      <c r="V47" s="37"/>
      <c r="W47" s="402"/>
      <c r="X47" s="43" t="str">
        <f>IFERROR(VLOOKUP(W46,Ereignistabelle[],2,FALSE),"")</f>
        <v/>
      </c>
      <c r="Y47" s="44"/>
      <c r="Z47" s="44"/>
      <c r="AA47" s="44"/>
      <c r="AB47" s="44"/>
      <c r="AC47" s="37"/>
      <c r="AD47" s="402"/>
      <c r="AE47" s="43" t="str">
        <f>IFERROR(VLOOKUP(AD46,Ereignistabelle[],2,FALSE),"")</f>
        <v/>
      </c>
      <c r="AF47" s="44"/>
      <c r="AG47" s="44"/>
      <c r="AH47" s="44"/>
      <c r="AI47" s="44"/>
      <c r="AJ47" s="37"/>
      <c r="AK47" s="402"/>
      <c r="AL47" s="43" t="str">
        <f>IFERROR(VLOOKUP(AK46,Ereignistabelle[],2,FALSE),"")</f>
        <v/>
      </c>
      <c r="AM47" s="44"/>
      <c r="AN47" s="44"/>
      <c r="AO47" s="44"/>
      <c r="AP47" s="44"/>
      <c r="AQ47" s="37"/>
      <c r="AR47" s="402"/>
      <c r="AS47" s="43" t="str">
        <f>IFERROR(VLOOKUP(AR46,Ereignistabelle[],2,FALSE),"")</f>
        <v/>
      </c>
      <c r="AT47" s="44"/>
      <c r="AU47" s="44"/>
      <c r="AV47" s="44"/>
      <c r="AW47" s="44"/>
      <c r="AX47" s="37"/>
      <c r="AY47" s="402"/>
      <c r="AZ47" s="43" t="str">
        <f>IFERROR(VLOOKUP(AY46,Ereignistabelle[],2,FALSE),"")</f>
        <v/>
      </c>
      <c r="BA47" s="44"/>
      <c r="BB47" s="44"/>
      <c r="BC47" s="44"/>
      <c r="BD47" s="44"/>
      <c r="BE47" s="37"/>
      <c r="BF47" s="402"/>
      <c r="BG47" s="43" t="str">
        <f>IFERROR(VLOOKUP(BF46,Ereignistabelle[],2,FALSE),"")</f>
        <v/>
      </c>
      <c r="BH47" s="44"/>
      <c r="BI47" s="44"/>
      <c r="BJ47" s="44"/>
      <c r="BK47" s="44"/>
      <c r="BL47" s="37"/>
      <c r="BM47" s="402"/>
      <c r="BN47" s="43" t="str">
        <f>IFERROR(VLOOKUP(BM46,Ereignistabelle[],2,FALSE),"")</f>
        <v/>
      </c>
      <c r="BO47" s="44"/>
      <c r="BP47" s="44"/>
      <c r="BQ47" s="44"/>
      <c r="BR47" s="44"/>
      <c r="BS47" s="37"/>
      <c r="BT47" s="402"/>
      <c r="BU47" s="43" t="str">
        <f>IFERROR(VLOOKUP(BT46,Ereignistabelle[],2,FALSE),"")</f>
        <v/>
      </c>
      <c r="BV47" s="44"/>
      <c r="BW47" s="44"/>
      <c r="BX47" s="44"/>
      <c r="BY47" s="44"/>
      <c r="BZ47" s="37"/>
      <c r="CA47" s="402"/>
      <c r="CB47" s="43" t="str">
        <f>IFERROR(VLOOKUP(CA46,Ereignistabelle[],2,FALSE),"")</f>
        <v/>
      </c>
      <c r="CC47" s="44"/>
      <c r="CD47" s="44"/>
      <c r="CE47" s="44"/>
      <c r="CF47" s="44"/>
      <c r="CG47" s="37"/>
    </row>
    <row r="48" spans="1:85" ht="15" customHeight="1" x14ac:dyDescent="0.25">
      <c r="A48" s="407" t="s">
        <v>17</v>
      </c>
      <c r="B48" s="401">
        <f>B46+1</f>
        <v>42386</v>
      </c>
      <c r="C48" s="27" t="str">
        <f>IFERROR(VLOOKUP(B48,FeiertageBW[#All],2,FALSE),"")</f>
        <v/>
      </c>
      <c r="D48" s="21"/>
      <c r="E48" s="21"/>
      <c r="F48" s="21"/>
      <c r="G48" s="21"/>
      <c r="H48" s="36"/>
      <c r="I48" s="401">
        <f>I46+1</f>
        <v>42414</v>
      </c>
      <c r="J48" s="27" t="str">
        <f>IFERROR(VLOOKUP(I48,FeiertageBW[#All],2,FALSE),"")</f>
        <v/>
      </c>
      <c r="K48" s="21"/>
      <c r="L48" s="21"/>
      <c r="M48" s="21"/>
      <c r="N48" s="21"/>
      <c r="O48" s="36"/>
      <c r="P48" s="401">
        <f>P46+1</f>
        <v>42449</v>
      </c>
      <c r="Q48" s="27" t="str">
        <f>IFERROR(VLOOKUP(P48,FeiertageBW[#All],2,FALSE),"")</f>
        <v/>
      </c>
      <c r="R48" s="21"/>
      <c r="S48" s="21"/>
      <c r="T48" s="21"/>
      <c r="U48" s="21"/>
      <c r="V48" s="36"/>
      <c r="W48" s="401">
        <f>W46+1</f>
        <v>42477</v>
      </c>
      <c r="X48" s="27" t="str">
        <f>IFERROR(VLOOKUP(W48,FeiertageBW[#All],2,FALSE),"")</f>
        <v/>
      </c>
      <c r="Y48" s="21"/>
      <c r="Z48" s="21"/>
      <c r="AA48" s="21"/>
      <c r="AB48" s="21"/>
      <c r="AC48" s="36"/>
      <c r="AD48" s="401">
        <f>AD46+1</f>
        <v>42505</v>
      </c>
      <c r="AE48" s="27" t="str">
        <f>IFERROR(VLOOKUP(AD48,FeiertageBW[#All],2,FALSE),"")</f>
        <v>Pfingstsonntag</v>
      </c>
      <c r="AF48" s="21"/>
      <c r="AG48" s="21"/>
      <c r="AH48" s="21"/>
      <c r="AI48" s="21"/>
      <c r="AJ48" s="36"/>
      <c r="AK48" s="401">
        <f>AK46+1</f>
        <v>42540</v>
      </c>
      <c r="AL48" s="27" t="str">
        <f>IFERROR(VLOOKUP(AK48,FeiertageBW[#All],2,FALSE),"")</f>
        <v/>
      </c>
      <c r="AM48" s="21"/>
      <c r="AN48" s="21"/>
      <c r="AO48" s="21"/>
      <c r="AP48" s="21"/>
      <c r="AQ48" s="36"/>
      <c r="AR48" s="401">
        <f>AR46+1</f>
        <v>42568</v>
      </c>
      <c r="AS48" s="27" t="str">
        <f>IFERROR(VLOOKUP(AR48,FeiertageBW[#All],2,FALSE),"")</f>
        <v/>
      </c>
      <c r="AT48" s="21"/>
      <c r="AU48" s="21"/>
      <c r="AV48" s="21"/>
      <c r="AW48" s="21"/>
      <c r="AX48" s="36"/>
      <c r="AY48" s="401">
        <f>AY46+1</f>
        <v>42596</v>
      </c>
      <c r="AZ48" s="27" t="str">
        <f>IFERROR(VLOOKUP(AY48,FeiertageBW[#All],2,FALSE),"")</f>
        <v/>
      </c>
      <c r="BA48" s="21"/>
      <c r="BB48" s="21"/>
      <c r="BC48" s="21"/>
      <c r="BD48" s="21"/>
      <c r="BE48" s="36"/>
      <c r="BF48" s="401">
        <f>BF46+1</f>
        <v>42631</v>
      </c>
      <c r="BG48" s="27" t="str">
        <f>IFERROR(VLOOKUP(BF48,FeiertageBW[#All],2,FALSE),"")</f>
        <v/>
      </c>
      <c r="BH48" s="21"/>
      <c r="BI48" s="21"/>
      <c r="BJ48" s="21"/>
      <c r="BK48" s="21"/>
      <c r="BL48" s="36"/>
      <c r="BM48" s="401">
        <f>BM46+1</f>
        <v>42659</v>
      </c>
      <c r="BN48" s="27" t="str">
        <f>IFERROR(VLOOKUP(BM48,FeiertageBW[#All],2,FALSE),"")</f>
        <v/>
      </c>
      <c r="BO48" s="21"/>
      <c r="BP48" s="21"/>
      <c r="BQ48" s="21"/>
      <c r="BR48" s="21"/>
      <c r="BS48" s="36"/>
      <c r="BT48" s="401">
        <f>BT46+1</f>
        <v>42694</v>
      </c>
      <c r="BU48" s="27" t="str">
        <f>IFERROR(VLOOKUP(BT48,FeiertageBW[#All],2,FALSE),"")</f>
        <v/>
      </c>
      <c r="BV48" s="21"/>
      <c r="BW48" s="21"/>
      <c r="BX48" s="21"/>
      <c r="BY48" s="21"/>
      <c r="BZ48" s="36"/>
      <c r="CA48" s="401">
        <f>CA46+1</f>
        <v>42722</v>
      </c>
      <c r="CB48" s="27" t="str">
        <f>IFERROR(VLOOKUP(CA48,FeiertageBW[#All],2,FALSE),"")</f>
        <v>4. Advent</v>
      </c>
      <c r="CC48" s="21"/>
      <c r="CD48" s="21"/>
      <c r="CE48" s="21"/>
      <c r="CF48" s="21"/>
      <c r="CG48" s="36"/>
    </row>
    <row r="49" spans="1:85" s="26" customFormat="1" ht="15" customHeight="1" x14ac:dyDescent="0.25">
      <c r="A49" s="407"/>
      <c r="B49" s="402"/>
      <c r="C49" s="178" t="str">
        <f>IFERROR(VLOOKUP(B48,Ereignistabelle[],2,FALSE),"")</f>
        <v/>
      </c>
      <c r="D49" s="44"/>
      <c r="E49" s="44"/>
      <c r="F49" s="44"/>
      <c r="G49" s="44"/>
      <c r="H49" s="37"/>
      <c r="I49" s="402"/>
      <c r="J49" s="43" t="str">
        <f>IFERROR(VLOOKUP(I48,Ereignistabelle[],2,FALSE),"")</f>
        <v/>
      </c>
      <c r="K49" s="44"/>
      <c r="L49" s="44"/>
      <c r="M49" s="44"/>
      <c r="N49" s="44"/>
      <c r="O49" s="37"/>
      <c r="P49" s="402"/>
      <c r="Q49" s="43" t="str">
        <f>IFERROR(VLOOKUP(P48,Ereignistabelle[],2,FALSE),"")</f>
        <v/>
      </c>
      <c r="R49" s="44"/>
      <c r="S49" s="44"/>
      <c r="T49" s="44"/>
      <c r="U49" s="44"/>
      <c r="V49" s="37"/>
      <c r="W49" s="402"/>
      <c r="X49" s="43" t="str">
        <f>IFERROR(VLOOKUP(W48,Ereignistabelle[],2,FALSE),"")</f>
        <v/>
      </c>
      <c r="Y49" s="44"/>
      <c r="Z49" s="44"/>
      <c r="AA49" s="44"/>
      <c r="AB49" s="44"/>
      <c r="AC49" s="37"/>
      <c r="AD49" s="402"/>
      <c r="AE49" s="43" t="str">
        <f>IFERROR(VLOOKUP(AD48,Ereignistabelle[],2,FALSE),"")</f>
        <v/>
      </c>
      <c r="AF49" s="44"/>
      <c r="AG49" s="44"/>
      <c r="AH49" s="44"/>
      <c r="AI49" s="44"/>
      <c r="AJ49" s="37"/>
      <c r="AK49" s="402"/>
      <c r="AL49" s="43" t="str">
        <f>IFERROR(VLOOKUP(AK48,Ereignistabelle[],2,FALSE),"")</f>
        <v/>
      </c>
      <c r="AM49" s="44"/>
      <c r="AN49" s="44"/>
      <c r="AO49" s="44"/>
      <c r="AP49" s="44"/>
      <c r="AQ49" s="37"/>
      <c r="AR49" s="402"/>
      <c r="AS49" s="43" t="str">
        <f>IFERROR(VLOOKUP(AR48,Ereignistabelle[],2,FALSE),"")</f>
        <v/>
      </c>
      <c r="AT49" s="44"/>
      <c r="AU49" s="44"/>
      <c r="AV49" s="44"/>
      <c r="AW49" s="44"/>
      <c r="AX49" s="37"/>
      <c r="AY49" s="402"/>
      <c r="AZ49" s="43" t="str">
        <f>IFERROR(VLOOKUP(AY48,Ereignistabelle[],2,FALSE),"")</f>
        <v/>
      </c>
      <c r="BA49" s="44"/>
      <c r="BB49" s="44"/>
      <c r="BC49" s="44"/>
      <c r="BD49" s="44"/>
      <c r="BE49" s="37"/>
      <c r="BF49" s="402"/>
      <c r="BG49" s="43" t="str">
        <f>IFERROR(VLOOKUP(BF48,Ereignistabelle[],2,FALSE),"")</f>
        <v/>
      </c>
      <c r="BH49" s="44"/>
      <c r="BI49" s="44"/>
      <c r="BJ49" s="44"/>
      <c r="BK49" s="44"/>
      <c r="BL49" s="37"/>
      <c r="BM49" s="402"/>
      <c r="BN49" s="43" t="str">
        <f>IFERROR(VLOOKUP(BM48,Ereignistabelle[],2,FALSE),"")</f>
        <v/>
      </c>
      <c r="BO49" s="44"/>
      <c r="BP49" s="44"/>
      <c r="BQ49" s="44"/>
      <c r="BR49" s="44"/>
      <c r="BS49" s="37"/>
      <c r="BT49" s="402"/>
      <c r="BU49" s="43" t="str">
        <f>IFERROR(VLOOKUP(BT48,Ereignistabelle[],2,FALSE),"")</f>
        <v/>
      </c>
      <c r="BV49" s="44"/>
      <c r="BW49" s="44"/>
      <c r="BX49" s="44"/>
      <c r="BY49" s="44"/>
      <c r="BZ49" s="37"/>
      <c r="CA49" s="402"/>
      <c r="CB49" s="43" t="str">
        <f>IFERROR(VLOOKUP(CA48,Ereignistabelle[],2,FALSE),"")</f>
        <v/>
      </c>
      <c r="CC49" s="44"/>
      <c r="CD49" s="44"/>
      <c r="CE49" s="44"/>
      <c r="CF49" s="44"/>
      <c r="CG49" s="37"/>
    </row>
    <row r="50" spans="1:85" ht="15" customHeight="1" x14ac:dyDescent="0.25">
      <c r="A50" s="384" t="s">
        <v>18</v>
      </c>
      <c r="B50" s="381">
        <f>B48+1</f>
        <v>42387</v>
      </c>
      <c r="C50" s="25" t="str">
        <f>IFERROR(VLOOKUP(B50,FeiertageBW[#All],2,FALSE),"")</f>
        <v/>
      </c>
      <c r="D50" s="8"/>
      <c r="E50" s="8"/>
      <c r="F50" s="8"/>
      <c r="G50" s="8"/>
      <c r="H50" s="32"/>
      <c r="I50" s="381">
        <f>I48+1</f>
        <v>42415</v>
      </c>
      <c r="J50" s="25" t="str">
        <f>IFERROR(VLOOKUP(I50,FeiertageBW[#All],2,FALSE),"")</f>
        <v/>
      </c>
      <c r="K50" s="8"/>
      <c r="L50" s="8"/>
      <c r="M50" s="8"/>
      <c r="N50" s="8"/>
      <c r="O50" s="32"/>
      <c r="P50" s="386">
        <f>P48+1</f>
        <v>42450</v>
      </c>
      <c r="Q50" s="25" t="str">
        <f>IFERROR(VLOOKUP(P50,FeiertageBW[#All],2,FALSE),"")</f>
        <v/>
      </c>
      <c r="R50" s="8"/>
      <c r="S50" s="8"/>
      <c r="T50" s="8"/>
      <c r="U50" s="8"/>
      <c r="V50" s="32"/>
      <c r="W50" s="381">
        <f>W48+1</f>
        <v>42478</v>
      </c>
      <c r="X50" s="25" t="str">
        <f>IFERROR(VLOOKUP(W50,FeiertageBW[#All],2,FALSE),"")</f>
        <v/>
      </c>
      <c r="Y50" s="8"/>
      <c r="Z50" s="8"/>
      <c r="AA50" s="8"/>
      <c r="AB50" s="8"/>
      <c r="AC50" s="32"/>
      <c r="AD50" s="381">
        <f>AD48+1</f>
        <v>42506</v>
      </c>
      <c r="AE50" s="25" t="str">
        <f>IFERROR(VLOOKUP(AD50,FeiertageBW[#All],2,FALSE),"")</f>
        <v>Pfingstmontag</v>
      </c>
      <c r="AF50" s="8"/>
      <c r="AG50" s="8"/>
      <c r="AH50" s="8"/>
      <c r="AI50" s="8"/>
      <c r="AJ50" s="32"/>
      <c r="AK50" s="381">
        <f>AK48+1</f>
        <v>42541</v>
      </c>
      <c r="AL50" s="25" t="str">
        <f>IFERROR(VLOOKUP(AK50,FeiertageBW[#All],2,FALSE),"")</f>
        <v/>
      </c>
      <c r="AM50" s="8"/>
      <c r="AN50" s="8"/>
      <c r="AO50" s="8"/>
      <c r="AP50" s="8"/>
      <c r="AQ50" s="32"/>
      <c r="AR50" s="381">
        <f>AR48+1</f>
        <v>42569</v>
      </c>
      <c r="AS50" s="25" t="str">
        <f>IFERROR(VLOOKUP(AR50,FeiertageBW[#All],2,FALSE),"")</f>
        <v/>
      </c>
      <c r="AT50" s="8"/>
      <c r="AU50" s="8"/>
      <c r="AV50" s="8"/>
      <c r="AW50" s="8"/>
      <c r="AX50" s="32"/>
      <c r="AY50" s="381">
        <f>AY48+1</f>
        <v>42597</v>
      </c>
      <c r="AZ50" s="25" t="str">
        <f>IFERROR(VLOOKUP(AY50,FeiertageBW[#All],2,FALSE),"")</f>
        <v/>
      </c>
      <c r="BA50" s="8"/>
      <c r="BB50" s="8"/>
      <c r="BC50" s="8"/>
      <c r="BD50" s="8"/>
      <c r="BE50" s="32"/>
      <c r="BF50" s="381">
        <f>BF48+1</f>
        <v>42632</v>
      </c>
      <c r="BG50" s="25" t="str">
        <f>IFERROR(VLOOKUP(BF50,FeiertageBW[#All],2,FALSE),"")</f>
        <v/>
      </c>
      <c r="BH50" s="8"/>
      <c r="BI50" s="8"/>
      <c r="BJ50" s="8"/>
      <c r="BK50" s="8"/>
      <c r="BL50" s="32"/>
      <c r="BM50" s="381">
        <f>BM48+1</f>
        <v>42660</v>
      </c>
      <c r="BN50" s="25" t="str">
        <f>IFERROR(VLOOKUP(BM50,FeiertageBW[#All],2,FALSE),"")</f>
        <v/>
      </c>
      <c r="BO50" s="8"/>
      <c r="BP50" s="8"/>
      <c r="BQ50" s="8"/>
      <c r="BR50" s="8"/>
      <c r="BS50" s="32"/>
      <c r="BT50" s="381">
        <f>BT48+1</f>
        <v>42695</v>
      </c>
      <c r="BU50" s="25" t="str">
        <f>IFERROR(VLOOKUP(BT50,FeiertageBW[#All],2,FALSE),"")</f>
        <v/>
      </c>
      <c r="BV50" s="8"/>
      <c r="BW50" s="8"/>
      <c r="BX50" s="8"/>
      <c r="BY50" s="8"/>
      <c r="BZ50" s="32"/>
      <c r="CA50" s="381">
        <f>CA48+1</f>
        <v>42723</v>
      </c>
      <c r="CB50" s="25" t="str">
        <f>IFERROR(VLOOKUP(CA50,FeiertageBW[#All],2,FALSE),"")</f>
        <v/>
      </c>
      <c r="CC50" s="8"/>
      <c r="CD50" s="8"/>
      <c r="CE50" s="8"/>
      <c r="CF50" s="8"/>
      <c r="CG50" s="32"/>
    </row>
    <row r="51" spans="1:85" s="26" customFormat="1" ht="15" customHeight="1" x14ac:dyDescent="0.25">
      <c r="A51" s="384"/>
      <c r="B51" s="400"/>
      <c r="C51" s="45" t="str">
        <f>IFERROR(VLOOKUP(B50,Ereignistabelle[],2,FALSE),"")</f>
        <v/>
      </c>
      <c r="D51" s="42"/>
      <c r="E51" s="42"/>
      <c r="F51" s="42"/>
      <c r="G51" s="42"/>
      <c r="H51" s="35"/>
      <c r="I51" s="400"/>
      <c r="J51" s="41" t="str">
        <f>IFERROR(VLOOKUP(I50,Ereignistabelle[],2,FALSE),"")</f>
        <v/>
      </c>
      <c r="K51" s="42"/>
      <c r="L51" s="42"/>
      <c r="M51" s="42"/>
      <c r="N51" s="42"/>
      <c r="O51" s="35"/>
      <c r="P51" s="403"/>
      <c r="Q51" s="41" t="str">
        <f>IFERROR(VLOOKUP(P50,Ereignistabelle[],2,FALSE),"")</f>
        <v/>
      </c>
      <c r="R51" s="42"/>
      <c r="S51" s="42"/>
      <c r="T51" s="42"/>
      <c r="U51" s="42"/>
      <c r="V51" s="35"/>
      <c r="W51" s="400"/>
      <c r="X51" s="41" t="str">
        <f>IFERROR(VLOOKUP(W50,Ereignistabelle[],2,FALSE),"")</f>
        <v/>
      </c>
      <c r="Y51" s="42"/>
      <c r="Z51" s="42"/>
      <c r="AA51" s="42"/>
      <c r="AB51" s="42"/>
      <c r="AC51" s="35"/>
      <c r="AD51" s="400"/>
      <c r="AE51" s="41" t="str">
        <f>IFERROR(VLOOKUP(AD50,Ereignistabelle[],2,FALSE),"")</f>
        <v/>
      </c>
      <c r="AF51" s="42"/>
      <c r="AG51" s="42"/>
      <c r="AH51" s="42"/>
      <c r="AI51" s="42"/>
      <c r="AJ51" s="35"/>
      <c r="AK51" s="400"/>
      <c r="AL51" s="41" t="str">
        <f>IFERROR(VLOOKUP(AK50,Ereignistabelle[],2,FALSE),"")</f>
        <v/>
      </c>
      <c r="AM51" s="42"/>
      <c r="AN51" s="42"/>
      <c r="AO51" s="42"/>
      <c r="AP51" s="42"/>
      <c r="AQ51" s="35"/>
      <c r="AR51" s="400"/>
      <c r="AS51" s="41" t="str">
        <f>IFERROR(VLOOKUP(AR50,Ereignistabelle[],2,FALSE),"")</f>
        <v>Geburtstag Musterfrau</v>
      </c>
      <c r="AT51" s="42"/>
      <c r="AU51" s="42"/>
      <c r="AV51" s="42"/>
      <c r="AW51" s="42"/>
      <c r="AX51" s="35"/>
      <c r="AY51" s="400"/>
      <c r="AZ51" s="41" t="str">
        <f>IFERROR(VLOOKUP(AY50,Ereignistabelle[],2,FALSE),"")</f>
        <v/>
      </c>
      <c r="BA51" s="42"/>
      <c r="BB51" s="42"/>
      <c r="BC51" s="42"/>
      <c r="BD51" s="42"/>
      <c r="BE51" s="35"/>
      <c r="BF51" s="400"/>
      <c r="BG51" s="41" t="str">
        <f>IFERROR(VLOOKUP(BF50,Ereignistabelle[],2,FALSE),"")</f>
        <v/>
      </c>
      <c r="BH51" s="42"/>
      <c r="BI51" s="42"/>
      <c r="BJ51" s="42"/>
      <c r="BK51" s="42"/>
      <c r="BL51" s="35"/>
      <c r="BM51" s="400"/>
      <c r="BN51" s="41" t="str">
        <f>IFERROR(VLOOKUP(BM50,Ereignistabelle[],2,FALSE),"")</f>
        <v/>
      </c>
      <c r="BO51" s="42"/>
      <c r="BP51" s="42"/>
      <c r="BQ51" s="42"/>
      <c r="BR51" s="42"/>
      <c r="BS51" s="35"/>
      <c r="BT51" s="400"/>
      <c r="BU51" s="41" t="str">
        <f>IFERROR(VLOOKUP(BT50,Ereignistabelle[],2,FALSE),"")</f>
        <v/>
      </c>
      <c r="BV51" s="42"/>
      <c r="BW51" s="42"/>
      <c r="BX51" s="42"/>
      <c r="BY51" s="42"/>
      <c r="BZ51" s="35"/>
      <c r="CA51" s="400"/>
      <c r="CB51" s="41" t="str">
        <f>IFERROR(VLOOKUP(CA50,Ereignistabelle[],2,FALSE),"")</f>
        <v/>
      </c>
      <c r="CC51" s="42"/>
      <c r="CD51" s="42"/>
      <c r="CE51" s="42"/>
      <c r="CF51" s="42"/>
      <c r="CG51" s="35"/>
    </row>
    <row r="52" spans="1:85" ht="15" customHeight="1" x14ac:dyDescent="0.25">
      <c r="A52" s="384" t="s">
        <v>14</v>
      </c>
      <c r="B52" s="381">
        <f>B50+1</f>
        <v>42388</v>
      </c>
      <c r="C52" s="25" t="str">
        <f>IFERROR(VLOOKUP(B52,FeiertageBW[#All],2,FALSE),"")</f>
        <v/>
      </c>
      <c r="D52" s="8"/>
      <c r="E52" s="8"/>
      <c r="F52" s="8"/>
      <c r="G52" s="8"/>
      <c r="H52" s="32"/>
      <c r="I52" s="381">
        <f>I50+1</f>
        <v>42416</v>
      </c>
      <c r="J52" s="25" t="str">
        <f>IFERROR(VLOOKUP(I52,FeiertageBW[#All],2,FALSE),"")</f>
        <v/>
      </c>
      <c r="K52" s="8"/>
      <c r="L52" s="8"/>
      <c r="M52" s="8"/>
      <c r="N52" s="8"/>
      <c r="O52" s="32"/>
      <c r="P52" s="386">
        <f>P50+1</f>
        <v>42451</v>
      </c>
      <c r="Q52" s="25" t="str">
        <f>IFERROR(VLOOKUP(P52,FeiertageBW[#All],2,FALSE),"")</f>
        <v/>
      </c>
      <c r="R52" s="8"/>
      <c r="S52" s="8"/>
      <c r="T52" s="8"/>
      <c r="U52" s="8"/>
      <c r="V52" s="32"/>
      <c r="W52" s="381">
        <f>W50+1</f>
        <v>42479</v>
      </c>
      <c r="X52" s="25" t="str">
        <f>IFERROR(VLOOKUP(W52,FeiertageBW[#All],2,FALSE),"")</f>
        <v/>
      </c>
      <c r="Y52" s="8"/>
      <c r="Z52" s="8"/>
      <c r="AA52" s="8"/>
      <c r="AB52" s="8"/>
      <c r="AC52" s="32"/>
      <c r="AD52" s="381">
        <f>AD50+1</f>
        <v>42507</v>
      </c>
      <c r="AE52" s="25" t="str">
        <f>IFERROR(VLOOKUP(AD52,FeiertageBW[#All],2,FALSE),"")</f>
        <v/>
      </c>
      <c r="AF52" s="8"/>
      <c r="AG52" s="8"/>
      <c r="AH52" s="8"/>
      <c r="AI52" s="8"/>
      <c r="AJ52" s="32"/>
      <c r="AK52" s="381">
        <f>AK50+1</f>
        <v>42542</v>
      </c>
      <c r="AL52" s="25" t="str">
        <f>IFERROR(VLOOKUP(AK52,FeiertageBW[#All],2,FALSE),"")</f>
        <v/>
      </c>
      <c r="AM52" s="8"/>
      <c r="AN52" s="8"/>
      <c r="AO52" s="8"/>
      <c r="AP52" s="8"/>
      <c r="AQ52" s="32"/>
      <c r="AR52" s="381">
        <f>AR50+1</f>
        <v>42570</v>
      </c>
      <c r="AS52" s="25" t="str">
        <f>IFERROR(VLOOKUP(AR52,FeiertageBW[#All],2,FALSE),"")</f>
        <v/>
      </c>
      <c r="AT52" s="8"/>
      <c r="AU52" s="8"/>
      <c r="AV52" s="8"/>
      <c r="AW52" s="8"/>
      <c r="AX52" s="32"/>
      <c r="AY52" s="381">
        <f>AY50+1</f>
        <v>42598</v>
      </c>
      <c r="AZ52" s="25" t="str">
        <f>IFERROR(VLOOKUP(AY52,FeiertageBW[#All],2,FALSE),"")</f>
        <v/>
      </c>
      <c r="BA52" s="8"/>
      <c r="BB52" s="8"/>
      <c r="BC52" s="8"/>
      <c r="BD52" s="8"/>
      <c r="BE52" s="32"/>
      <c r="BF52" s="381">
        <f>BF50+1</f>
        <v>42633</v>
      </c>
      <c r="BG52" s="25" t="str">
        <f>IFERROR(VLOOKUP(BF52,FeiertageBW[#All],2,FALSE),"")</f>
        <v/>
      </c>
      <c r="BH52" s="8"/>
      <c r="BI52" s="8"/>
      <c r="BJ52" s="8"/>
      <c r="BK52" s="8"/>
      <c r="BL52" s="32"/>
      <c r="BM52" s="381">
        <f>BM50+1</f>
        <v>42661</v>
      </c>
      <c r="BN52" s="25" t="str">
        <f>IFERROR(VLOOKUP(BM52,FeiertageBW[#All],2,FALSE),"")</f>
        <v/>
      </c>
      <c r="BO52" s="8"/>
      <c r="BP52" s="8"/>
      <c r="BQ52" s="8"/>
      <c r="BR52" s="8"/>
      <c r="BS52" s="32"/>
      <c r="BT52" s="381">
        <f>BT50+1</f>
        <v>42696</v>
      </c>
      <c r="BU52" s="25" t="str">
        <f>IFERROR(VLOOKUP(BT52,FeiertageBW[#All],2,FALSE),"")</f>
        <v/>
      </c>
      <c r="BV52" s="8"/>
      <c r="BW52" s="8"/>
      <c r="BX52" s="8"/>
      <c r="BY52" s="8"/>
      <c r="BZ52" s="32"/>
      <c r="CA52" s="381">
        <f>CA50+1</f>
        <v>42724</v>
      </c>
      <c r="CB52" s="25" t="str">
        <f>IFERROR(VLOOKUP(CA52,FeiertageBW[#All],2,FALSE),"")</f>
        <v/>
      </c>
      <c r="CC52" s="8"/>
      <c r="CD52" s="8"/>
      <c r="CE52" s="8"/>
      <c r="CF52" s="8"/>
      <c r="CG52" s="32"/>
    </row>
    <row r="53" spans="1:85" s="26" customFormat="1" ht="15" customHeight="1" x14ac:dyDescent="0.25">
      <c r="A53" s="384"/>
      <c r="B53" s="400"/>
      <c r="C53" s="45" t="str">
        <f>IFERROR(VLOOKUP(B52,Ereignistabelle[],2,FALSE),"")</f>
        <v/>
      </c>
      <c r="D53" s="42"/>
      <c r="E53" s="42"/>
      <c r="F53" s="42"/>
      <c r="G53" s="42"/>
      <c r="H53" s="35"/>
      <c r="I53" s="400"/>
      <c r="J53" s="41" t="str">
        <f>IFERROR(VLOOKUP(I52,Ereignistabelle[],2,FALSE),"")</f>
        <v/>
      </c>
      <c r="K53" s="42"/>
      <c r="L53" s="42"/>
      <c r="M53" s="42"/>
      <c r="N53" s="42"/>
      <c r="O53" s="35"/>
      <c r="P53" s="403"/>
      <c r="Q53" s="41" t="str">
        <f>IFERROR(VLOOKUP(P52,Ereignistabelle[],2,FALSE),"")</f>
        <v/>
      </c>
      <c r="R53" s="42"/>
      <c r="S53" s="42"/>
      <c r="T53" s="42"/>
      <c r="U53" s="42"/>
      <c r="V53" s="35"/>
      <c r="W53" s="400"/>
      <c r="X53" s="41" t="str">
        <f>IFERROR(VLOOKUP(W52,Ereignistabelle[],2,FALSE),"")</f>
        <v xml:space="preserve">Jahrestag </v>
      </c>
      <c r="Y53" s="42"/>
      <c r="Z53" s="42"/>
      <c r="AA53" s="42"/>
      <c r="AB53" s="42"/>
      <c r="AC53" s="35"/>
      <c r="AD53" s="400"/>
      <c r="AE53" s="41" t="str">
        <f>IFERROR(VLOOKUP(AD52,Ereignistabelle[],2,FALSE),"")</f>
        <v/>
      </c>
      <c r="AF53" s="42"/>
      <c r="AG53" s="42"/>
      <c r="AH53" s="42"/>
      <c r="AI53" s="42"/>
      <c r="AJ53" s="35"/>
      <c r="AK53" s="400"/>
      <c r="AL53" s="41" t="str">
        <f>IFERROR(VLOOKUP(AK52,Ereignistabelle[],2,FALSE),"")</f>
        <v/>
      </c>
      <c r="AM53" s="42"/>
      <c r="AN53" s="42"/>
      <c r="AO53" s="42"/>
      <c r="AP53" s="42"/>
      <c r="AQ53" s="35"/>
      <c r="AR53" s="400"/>
      <c r="AS53" s="41" t="str">
        <f>IFERROR(VLOOKUP(AR52,Ereignistabelle[],2,FALSE),"")</f>
        <v/>
      </c>
      <c r="AT53" s="42"/>
      <c r="AU53" s="42"/>
      <c r="AV53" s="42"/>
      <c r="AW53" s="42"/>
      <c r="AX53" s="35"/>
      <c r="AY53" s="400"/>
      <c r="AZ53" s="41" t="str">
        <f>IFERROR(VLOOKUP(AY52,Ereignistabelle[],2,FALSE),"")</f>
        <v/>
      </c>
      <c r="BA53" s="42"/>
      <c r="BB53" s="42"/>
      <c r="BC53" s="42"/>
      <c r="BD53" s="42"/>
      <c r="BE53" s="35"/>
      <c r="BF53" s="400"/>
      <c r="BG53" s="41" t="str">
        <f>IFERROR(VLOOKUP(BF52,Ereignistabelle[],2,FALSE),"")</f>
        <v/>
      </c>
      <c r="BH53" s="42"/>
      <c r="BI53" s="42"/>
      <c r="BJ53" s="42"/>
      <c r="BK53" s="42"/>
      <c r="BL53" s="35"/>
      <c r="BM53" s="400"/>
      <c r="BN53" s="41" t="str">
        <f>IFERROR(VLOOKUP(BM52,Ereignistabelle[],2,FALSE),"")</f>
        <v/>
      </c>
      <c r="BO53" s="42"/>
      <c r="BP53" s="42"/>
      <c r="BQ53" s="42"/>
      <c r="BR53" s="42"/>
      <c r="BS53" s="35"/>
      <c r="BT53" s="400"/>
      <c r="BU53" s="41" t="str">
        <f>IFERROR(VLOOKUP(BT52,Ereignistabelle[],2,FALSE),"")</f>
        <v>Namenstag Muster</v>
      </c>
      <c r="BV53" s="42"/>
      <c r="BW53" s="42"/>
      <c r="BX53" s="42"/>
      <c r="BY53" s="42"/>
      <c r="BZ53" s="35"/>
      <c r="CA53" s="400"/>
      <c r="CB53" s="41" t="str">
        <f>IFERROR(VLOOKUP(CA52,Ereignistabelle[],2,FALSE),"")</f>
        <v/>
      </c>
      <c r="CC53" s="42"/>
      <c r="CD53" s="42"/>
      <c r="CE53" s="42"/>
      <c r="CF53" s="42"/>
      <c r="CG53" s="35"/>
    </row>
    <row r="54" spans="1:85" ht="15" customHeight="1" x14ac:dyDescent="0.25">
      <c r="A54" s="384" t="s">
        <v>13</v>
      </c>
      <c r="B54" s="381">
        <f>B52+1</f>
        <v>42389</v>
      </c>
      <c r="C54" s="25" t="str">
        <f>IFERROR(VLOOKUP(B54,FeiertageBW[#All],2,FALSE),"")</f>
        <v/>
      </c>
      <c r="D54" s="8"/>
      <c r="E54" s="8"/>
      <c r="F54" s="8"/>
      <c r="G54" s="8"/>
      <c r="H54" s="32" t="str">
        <f>IF(B54&lt;&gt;"",TRUNC((B54-WEEKDAY(B54,2)-DATE(YEAR(B54+4-WEEKDAY(B54,2)),1,-10))/7)&amp;"","")</f>
        <v>3</v>
      </c>
      <c r="I54" s="381">
        <f>I52+1</f>
        <v>42417</v>
      </c>
      <c r="J54" s="25" t="str">
        <f>IFERROR(VLOOKUP(I54,FeiertageBW[#All],2,FALSE),"")</f>
        <v/>
      </c>
      <c r="K54" s="8"/>
      <c r="L54" s="8"/>
      <c r="M54" s="8"/>
      <c r="N54" s="8"/>
      <c r="O54" s="32" t="str">
        <f>IF(I54&lt;&gt;"",TRUNC((I54-WEEKDAY(I54,2)-DATE(YEAR(I54+4-WEEKDAY(I54,2)),1,-10))/7)&amp;"","")</f>
        <v>7</v>
      </c>
      <c r="P54" s="386">
        <f>P52+1</f>
        <v>42452</v>
      </c>
      <c r="Q54" s="25" t="str">
        <f>IFERROR(VLOOKUP(P54,FeiertageBW[#All],2,FALSE),"")</f>
        <v/>
      </c>
      <c r="R54" s="8"/>
      <c r="S54" s="8"/>
      <c r="T54" s="8"/>
      <c r="U54" s="8"/>
      <c r="V54" s="32" t="str">
        <f>IF(P54&lt;&gt;"",TRUNC((P54-WEEKDAY(P54,2)-DATE(YEAR(P54+4-WEEKDAY(P54,2)),1,-10))/7)&amp;"","")</f>
        <v>12</v>
      </c>
      <c r="W54" s="381">
        <f>W52+1</f>
        <v>42480</v>
      </c>
      <c r="X54" s="25" t="str">
        <f>IFERROR(VLOOKUP(W54,FeiertageBW[#All],2,FALSE),"")</f>
        <v/>
      </c>
      <c r="Y54" s="8"/>
      <c r="Z54" s="8"/>
      <c r="AA54" s="8"/>
      <c r="AB54" s="8"/>
      <c r="AC54" s="32" t="str">
        <f>IF(W54&lt;&gt;"",TRUNC((W54-WEEKDAY(W54,2)-DATE(YEAR(W54+4-WEEKDAY(W54,2)),1,-10))/7)&amp;"","")</f>
        <v>16</v>
      </c>
      <c r="AD54" s="381">
        <f>AD52+1</f>
        <v>42508</v>
      </c>
      <c r="AE54" s="25" t="str">
        <f>IFERROR(VLOOKUP(AD54,FeiertageBW[#All],2,FALSE),"")</f>
        <v/>
      </c>
      <c r="AF54" s="8"/>
      <c r="AG54" s="8"/>
      <c r="AH54" s="8"/>
      <c r="AI54" s="8"/>
      <c r="AJ54" s="32" t="str">
        <f>IF(AD54&lt;&gt;"",TRUNC((AD54-WEEKDAY(AD54,2)-DATE(YEAR(AD54+4-WEEKDAY(AD54,2)),1,-10))/7)&amp;"","")</f>
        <v>20</v>
      </c>
      <c r="AK54" s="381">
        <f>AK52+1</f>
        <v>42543</v>
      </c>
      <c r="AL54" s="25" t="str">
        <f>IFERROR(VLOOKUP(AK54,FeiertageBW[#All],2,FALSE),"")</f>
        <v/>
      </c>
      <c r="AM54" s="8"/>
      <c r="AN54" s="8"/>
      <c r="AO54" s="8"/>
      <c r="AP54" s="8"/>
      <c r="AQ54" s="32" t="str">
        <f>IF(AK54&lt;&gt;"",TRUNC((AK54-WEEKDAY(AK54,2)-DATE(YEAR(AK54+4-WEEKDAY(AK54,2)),1,-10))/7)&amp;"","")</f>
        <v>25</v>
      </c>
      <c r="AR54" s="381">
        <f>AR52+1</f>
        <v>42571</v>
      </c>
      <c r="AS54" s="25" t="str">
        <f>IFERROR(VLOOKUP(AR54,FeiertageBW[#All],2,FALSE),"")</f>
        <v/>
      </c>
      <c r="AT54" s="8"/>
      <c r="AU54" s="8"/>
      <c r="AV54" s="8"/>
      <c r="AW54" s="8"/>
      <c r="AX54" s="32" t="str">
        <f>IF(AR54&lt;&gt;"",TRUNC((AR54-WEEKDAY(AR54,2)-DATE(YEAR(AR54+4-WEEKDAY(AR54,2)),1,-10))/7)&amp;"","")</f>
        <v>29</v>
      </c>
      <c r="AY54" s="381">
        <f>AY52+1</f>
        <v>42599</v>
      </c>
      <c r="AZ54" s="25" t="str">
        <f>IFERROR(VLOOKUP(AY54,FeiertageBW[#All],2,FALSE),"")</f>
        <v/>
      </c>
      <c r="BA54" s="8"/>
      <c r="BB54" s="8"/>
      <c r="BC54" s="8"/>
      <c r="BD54" s="8"/>
      <c r="BE54" s="32" t="str">
        <f>IF(AY54&lt;&gt;"",TRUNC((AY54-WEEKDAY(AY54,2)-DATE(YEAR(AY54+4-WEEKDAY(AY54,2)),1,-10))/7)&amp;"","")</f>
        <v>33</v>
      </c>
      <c r="BF54" s="381">
        <f>BF52+1</f>
        <v>42634</v>
      </c>
      <c r="BG54" s="25" t="str">
        <f>IFERROR(VLOOKUP(BF54,FeiertageBW[#All],2,FALSE),"")</f>
        <v/>
      </c>
      <c r="BH54" s="8"/>
      <c r="BI54" s="8"/>
      <c r="BJ54" s="8"/>
      <c r="BK54" s="8"/>
      <c r="BL54" s="32" t="str">
        <f>IF(BF54&lt;&gt;"",TRUNC((BF54-WEEKDAY(BF54,2)-DATE(YEAR(BF54+4-WEEKDAY(BF54,2)),1,-10))/7)&amp;"","")</f>
        <v>38</v>
      </c>
      <c r="BM54" s="381">
        <f>BM52+1</f>
        <v>42662</v>
      </c>
      <c r="BN54" s="25" t="str">
        <f>IFERROR(VLOOKUP(BM54,FeiertageBW[#All],2,FALSE),"")</f>
        <v/>
      </c>
      <c r="BO54" s="8"/>
      <c r="BP54" s="8"/>
      <c r="BQ54" s="8"/>
      <c r="BR54" s="8"/>
      <c r="BS54" s="32" t="str">
        <f>IF(BM54&lt;&gt;"",TRUNC((BM54-WEEKDAY(BM54,2)-DATE(YEAR(BM54+4-WEEKDAY(BM54,2)),1,-10))/7)&amp;"","")</f>
        <v>42</v>
      </c>
      <c r="BT54" s="381">
        <f>BT52+1</f>
        <v>42697</v>
      </c>
      <c r="BU54" s="25" t="str">
        <f>IFERROR(VLOOKUP(BT54,FeiertageBW[#All],2,FALSE),"")</f>
        <v/>
      </c>
      <c r="BV54" s="8"/>
      <c r="BW54" s="8"/>
      <c r="BX54" s="8"/>
      <c r="BY54" s="8"/>
      <c r="BZ54" s="32" t="str">
        <f>IF(BT54&lt;&gt;"",TRUNC((BT54-WEEKDAY(BT54,2)-DATE(YEAR(BT54+4-WEEKDAY(BT54,2)),1,-10))/7)&amp;"","")</f>
        <v>47</v>
      </c>
      <c r="CA54" s="381">
        <f>CA52+1</f>
        <v>42725</v>
      </c>
      <c r="CB54" s="25" t="str">
        <f>IFERROR(VLOOKUP(CA54,FeiertageBW[#All],2,FALSE),"")</f>
        <v/>
      </c>
      <c r="CC54" s="8"/>
      <c r="CD54" s="8"/>
      <c r="CE54" s="8"/>
      <c r="CF54" s="8"/>
      <c r="CG54" s="32" t="str">
        <f>IF(CA54&lt;&gt;"",TRUNC((CA54-WEEKDAY(CA54,2)-DATE(YEAR(CA54+4-WEEKDAY(CA54,2)),1,-10))/7)&amp;"","")</f>
        <v>51</v>
      </c>
    </row>
    <row r="55" spans="1:85" s="26" customFormat="1" ht="15" customHeight="1" x14ac:dyDescent="0.25">
      <c r="A55" s="384"/>
      <c r="B55" s="400"/>
      <c r="C55" s="45" t="str">
        <f>IFERROR(VLOOKUP(B54,Ereignistabelle[],2,FALSE),"")</f>
        <v/>
      </c>
      <c r="D55" s="42"/>
      <c r="E55" s="42"/>
      <c r="F55" s="42"/>
      <c r="G55" s="42"/>
      <c r="H55" s="35"/>
      <c r="I55" s="400"/>
      <c r="J55" s="41" t="str">
        <f>IFERROR(VLOOKUP(I54,Ereignistabelle[],2,FALSE),"")</f>
        <v/>
      </c>
      <c r="K55" s="42"/>
      <c r="L55" s="42"/>
      <c r="M55" s="42"/>
      <c r="N55" s="42"/>
      <c r="O55" s="35"/>
      <c r="P55" s="403"/>
      <c r="Q55" s="41" t="str">
        <f>IFERROR(VLOOKUP(P54,Ereignistabelle[],2,FALSE),"")</f>
        <v/>
      </c>
      <c r="R55" s="42"/>
      <c r="S55" s="42"/>
      <c r="T55" s="42"/>
      <c r="U55" s="42"/>
      <c r="V55" s="35"/>
      <c r="W55" s="400"/>
      <c r="X55" s="41" t="str">
        <f>IFERROR(VLOOKUP(W54,Ereignistabelle[],2,FALSE),"")</f>
        <v/>
      </c>
      <c r="Y55" s="42"/>
      <c r="Z55" s="42"/>
      <c r="AA55" s="42"/>
      <c r="AB55" s="42"/>
      <c r="AC55" s="35"/>
      <c r="AD55" s="400"/>
      <c r="AE55" s="41" t="str">
        <f>IFERROR(VLOOKUP(AD54,Ereignistabelle[],2,FALSE),"")</f>
        <v/>
      </c>
      <c r="AF55" s="42"/>
      <c r="AG55" s="42"/>
      <c r="AH55" s="42"/>
      <c r="AI55" s="42"/>
      <c r="AJ55" s="35"/>
      <c r="AK55" s="400"/>
      <c r="AL55" s="41" t="str">
        <f>IFERROR(VLOOKUP(AK54,Ereignistabelle[],2,FALSE),"")</f>
        <v/>
      </c>
      <c r="AM55" s="42"/>
      <c r="AN55" s="42"/>
      <c r="AO55" s="42"/>
      <c r="AP55" s="42"/>
      <c r="AQ55" s="35"/>
      <c r="AR55" s="400"/>
      <c r="AS55" s="41" t="str">
        <f>IFERROR(VLOOKUP(AR54,Ereignistabelle[],2,FALSE),"")</f>
        <v/>
      </c>
      <c r="AT55" s="42"/>
      <c r="AU55" s="42"/>
      <c r="AV55" s="42"/>
      <c r="AW55" s="42"/>
      <c r="AX55" s="35"/>
      <c r="AY55" s="400"/>
      <c r="AZ55" s="41" t="str">
        <f>IFERROR(VLOOKUP(AY54,Ereignistabelle[],2,FALSE),"")</f>
        <v/>
      </c>
      <c r="BA55" s="42"/>
      <c r="BB55" s="42"/>
      <c r="BC55" s="42"/>
      <c r="BD55" s="42"/>
      <c r="BE55" s="35"/>
      <c r="BF55" s="400"/>
      <c r="BG55" s="41" t="str">
        <f>IFERROR(VLOOKUP(BF54,Ereignistabelle[],2,FALSE),"")</f>
        <v/>
      </c>
      <c r="BH55" s="42"/>
      <c r="BI55" s="42"/>
      <c r="BJ55" s="42"/>
      <c r="BK55" s="42"/>
      <c r="BL55" s="35"/>
      <c r="BM55" s="400"/>
      <c r="BN55" s="41" t="str">
        <f>IFERROR(VLOOKUP(BM54,Ereignistabelle[],2,FALSE),"")</f>
        <v/>
      </c>
      <c r="BO55" s="42"/>
      <c r="BP55" s="42"/>
      <c r="BQ55" s="42"/>
      <c r="BR55" s="42"/>
      <c r="BS55" s="35"/>
      <c r="BT55" s="400"/>
      <c r="BU55" s="41" t="str">
        <f>IFERROR(VLOOKUP(BT54,Ereignistabelle[],2,FALSE),"")</f>
        <v/>
      </c>
      <c r="BV55" s="42"/>
      <c r="BW55" s="42"/>
      <c r="BX55" s="42"/>
      <c r="BY55" s="42"/>
      <c r="BZ55" s="35"/>
      <c r="CA55" s="400"/>
      <c r="CB55" s="41" t="str">
        <f>IFERROR(VLOOKUP(CA54,Ereignistabelle[],2,FALSE),"")</f>
        <v/>
      </c>
      <c r="CC55" s="42"/>
      <c r="CD55" s="42"/>
      <c r="CE55" s="42"/>
      <c r="CF55" s="42"/>
      <c r="CG55" s="35"/>
    </row>
    <row r="56" spans="1:85" ht="15" customHeight="1" x14ac:dyDescent="0.25">
      <c r="A56" s="384" t="s">
        <v>12</v>
      </c>
      <c r="B56" s="381">
        <f>B54+1</f>
        <v>42390</v>
      </c>
      <c r="C56" s="25" t="str">
        <f>IFERROR(VLOOKUP(B56,FeiertageBW[#All],2,FALSE),"")</f>
        <v/>
      </c>
      <c r="D56" s="8"/>
      <c r="E56" s="8"/>
      <c r="F56" s="8"/>
      <c r="G56" s="8"/>
      <c r="H56" s="32"/>
      <c r="I56" s="381">
        <f>I54+1</f>
        <v>42418</v>
      </c>
      <c r="J56" s="25" t="str">
        <f>IFERROR(VLOOKUP(I56,FeiertageBW[#All],2,FALSE),"")</f>
        <v/>
      </c>
      <c r="K56" s="8"/>
      <c r="L56" s="8"/>
      <c r="M56" s="8"/>
      <c r="N56" s="8"/>
      <c r="O56" s="32"/>
      <c r="P56" s="386">
        <f>P54+1</f>
        <v>42453</v>
      </c>
      <c r="Q56" s="25" t="str">
        <f>IFERROR(VLOOKUP(P56,FeiertageBW[#All],2,FALSE),"")</f>
        <v/>
      </c>
      <c r="R56" s="8"/>
      <c r="S56" s="8"/>
      <c r="T56" s="8"/>
      <c r="U56" s="8"/>
      <c r="V56" s="32"/>
      <c r="W56" s="381">
        <f>W54+1</f>
        <v>42481</v>
      </c>
      <c r="X56" s="25" t="str">
        <f>IFERROR(VLOOKUP(W56,FeiertageBW[#All],2,FALSE),"")</f>
        <v/>
      </c>
      <c r="Y56" s="8"/>
      <c r="Z56" s="8"/>
      <c r="AA56" s="8"/>
      <c r="AB56" s="8"/>
      <c r="AC56" s="32"/>
      <c r="AD56" s="381">
        <f>AD54+1</f>
        <v>42509</v>
      </c>
      <c r="AE56" s="25" t="str">
        <f>IFERROR(VLOOKUP(AD56,FeiertageBW[#All],2,FALSE),"")</f>
        <v/>
      </c>
      <c r="AF56" s="8"/>
      <c r="AG56" s="8"/>
      <c r="AH56" s="8"/>
      <c r="AI56" s="8"/>
      <c r="AJ56" s="32"/>
      <c r="AK56" s="381">
        <f>AK54+1</f>
        <v>42544</v>
      </c>
      <c r="AL56" s="25" t="str">
        <f>IFERROR(VLOOKUP(AK56,FeiertageBW[#All],2,FALSE),"")</f>
        <v/>
      </c>
      <c r="AM56" s="8"/>
      <c r="AN56" s="8"/>
      <c r="AO56" s="8"/>
      <c r="AP56" s="8"/>
      <c r="AQ56" s="32"/>
      <c r="AR56" s="381">
        <f>AR54+1</f>
        <v>42572</v>
      </c>
      <c r="AS56" s="25" t="str">
        <f>IFERROR(VLOOKUP(AR56,FeiertageBW[#All],2,FALSE),"")</f>
        <v/>
      </c>
      <c r="AT56" s="8"/>
      <c r="AU56" s="8"/>
      <c r="AV56" s="8"/>
      <c r="AW56" s="8"/>
      <c r="AX56" s="32"/>
      <c r="AY56" s="381">
        <f>AY54+1</f>
        <v>42600</v>
      </c>
      <c r="AZ56" s="25" t="str">
        <f>IFERROR(VLOOKUP(AY56,FeiertageBW[#All],2,FALSE),"")</f>
        <v/>
      </c>
      <c r="BA56" s="8"/>
      <c r="BB56" s="8"/>
      <c r="BC56" s="8"/>
      <c r="BD56" s="8"/>
      <c r="BE56" s="32"/>
      <c r="BF56" s="381">
        <f>BF54+1</f>
        <v>42635</v>
      </c>
      <c r="BG56" s="25" t="str">
        <f>IFERROR(VLOOKUP(BF56,FeiertageBW[#All],2,FALSE),"")</f>
        <v/>
      </c>
      <c r="BH56" s="8"/>
      <c r="BI56" s="8"/>
      <c r="BJ56" s="8"/>
      <c r="BK56" s="8"/>
      <c r="BL56" s="32"/>
      <c r="BM56" s="381">
        <f>BM54+1</f>
        <v>42663</v>
      </c>
      <c r="BN56" s="25" t="str">
        <f>IFERROR(VLOOKUP(BM56,FeiertageBW[#All],2,FALSE),"")</f>
        <v/>
      </c>
      <c r="BO56" s="8"/>
      <c r="BP56" s="8"/>
      <c r="BQ56" s="8"/>
      <c r="BR56" s="8"/>
      <c r="BS56" s="32"/>
      <c r="BT56" s="381">
        <f>BT54+1</f>
        <v>42698</v>
      </c>
      <c r="BU56" s="25" t="str">
        <f>IFERROR(VLOOKUP(BT56,FeiertageBW[#All],2,FALSE),"")</f>
        <v/>
      </c>
      <c r="BV56" s="8"/>
      <c r="BW56" s="8"/>
      <c r="BX56" s="8"/>
      <c r="BY56" s="8"/>
      <c r="BZ56" s="32"/>
      <c r="CA56" s="381">
        <f>CA54+1</f>
        <v>42726</v>
      </c>
      <c r="CB56" s="25" t="str">
        <f>IFERROR(VLOOKUP(CA56,FeiertageBW[#All],2,FALSE),"")</f>
        <v/>
      </c>
      <c r="CC56" s="8"/>
      <c r="CD56" s="8"/>
      <c r="CE56" s="8"/>
      <c r="CF56" s="8"/>
      <c r="CG56" s="32"/>
    </row>
    <row r="57" spans="1:85" s="26" customFormat="1" ht="15" customHeight="1" x14ac:dyDescent="0.25">
      <c r="A57" s="384"/>
      <c r="B57" s="400"/>
      <c r="C57" s="45" t="str">
        <f>IFERROR(VLOOKUP(B56,Ereignistabelle[],2,FALSE),"")</f>
        <v/>
      </c>
      <c r="D57" s="42"/>
      <c r="E57" s="42"/>
      <c r="F57" s="42"/>
      <c r="G57" s="42"/>
      <c r="H57" s="35"/>
      <c r="I57" s="400"/>
      <c r="J57" s="41" t="str">
        <f>IFERROR(VLOOKUP(I56,Ereignistabelle[],2,FALSE),"")</f>
        <v>Geburtstag Mustermann</v>
      </c>
      <c r="K57" s="42"/>
      <c r="L57" s="42"/>
      <c r="M57" s="42"/>
      <c r="N57" s="42"/>
      <c r="O57" s="35"/>
      <c r="P57" s="403"/>
      <c r="Q57" s="41" t="str">
        <f>IFERROR(VLOOKUP(P56,Ereignistabelle[],2,FALSE),"")</f>
        <v/>
      </c>
      <c r="R57" s="42"/>
      <c r="S57" s="42"/>
      <c r="T57" s="42"/>
      <c r="U57" s="42"/>
      <c r="V57" s="35"/>
      <c r="W57" s="400"/>
      <c r="X57" s="41" t="str">
        <f>IFERROR(VLOOKUP(W56,Ereignistabelle[],2,FALSE),"")</f>
        <v/>
      </c>
      <c r="Y57" s="42"/>
      <c r="Z57" s="42"/>
      <c r="AA57" s="42"/>
      <c r="AB57" s="42"/>
      <c r="AC57" s="35"/>
      <c r="AD57" s="400"/>
      <c r="AE57" s="41" t="str">
        <f>IFERROR(VLOOKUP(AD56,Ereignistabelle[],2,FALSE),"")</f>
        <v/>
      </c>
      <c r="AF57" s="42"/>
      <c r="AG57" s="42"/>
      <c r="AH57" s="42"/>
      <c r="AI57" s="42"/>
      <c r="AJ57" s="35"/>
      <c r="AK57" s="400"/>
      <c r="AL57" s="41" t="str">
        <f>IFERROR(VLOOKUP(AK56,Ereignistabelle[],2,FALSE),"")</f>
        <v/>
      </c>
      <c r="AM57" s="42"/>
      <c r="AN57" s="42"/>
      <c r="AO57" s="42"/>
      <c r="AP57" s="42"/>
      <c r="AQ57" s="35"/>
      <c r="AR57" s="400"/>
      <c r="AS57" s="41" t="str">
        <f>IFERROR(VLOOKUP(AR56,Ereignistabelle[],2,FALSE),"")</f>
        <v/>
      </c>
      <c r="AT57" s="42"/>
      <c r="AU57" s="42"/>
      <c r="AV57" s="42"/>
      <c r="AW57" s="42"/>
      <c r="AX57" s="35"/>
      <c r="AY57" s="400"/>
      <c r="AZ57" s="41" t="str">
        <f>IFERROR(VLOOKUP(AY56,Ereignistabelle[],2,FALSE),"")</f>
        <v/>
      </c>
      <c r="BA57" s="42"/>
      <c r="BB57" s="42"/>
      <c r="BC57" s="42"/>
      <c r="BD57" s="42"/>
      <c r="BE57" s="35"/>
      <c r="BF57" s="400"/>
      <c r="BG57" s="41" t="str">
        <f>IFERROR(VLOOKUP(BF56,Ereignistabelle[],2,FALSE),"")</f>
        <v/>
      </c>
      <c r="BH57" s="42"/>
      <c r="BI57" s="42"/>
      <c r="BJ57" s="42"/>
      <c r="BK57" s="42"/>
      <c r="BL57" s="35"/>
      <c r="BM57" s="400"/>
      <c r="BN57" s="41" t="str">
        <f>IFERROR(VLOOKUP(BM56,Ereignistabelle[],2,FALSE),"")</f>
        <v/>
      </c>
      <c r="BO57" s="42"/>
      <c r="BP57" s="42"/>
      <c r="BQ57" s="42"/>
      <c r="BR57" s="42"/>
      <c r="BS57" s="35"/>
      <c r="BT57" s="400"/>
      <c r="BU57" s="41" t="str">
        <f>IFERROR(VLOOKUP(BT56,Ereignistabelle[],2,FALSE),"")</f>
        <v/>
      </c>
      <c r="BV57" s="42"/>
      <c r="BW57" s="42"/>
      <c r="BX57" s="42"/>
      <c r="BY57" s="42"/>
      <c r="BZ57" s="35"/>
      <c r="CA57" s="400"/>
      <c r="CB57" s="41" t="str">
        <f>IFERROR(VLOOKUP(CA56,Ereignistabelle[],2,FALSE),"")</f>
        <v/>
      </c>
      <c r="CC57" s="42"/>
      <c r="CD57" s="42"/>
      <c r="CE57" s="42"/>
      <c r="CF57" s="42"/>
      <c r="CG57" s="35"/>
    </row>
    <row r="58" spans="1:85" ht="15" customHeight="1" x14ac:dyDescent="0.25">
      <c r="A58" s="384" t="s">
        <v>15</v>
      </c>
      <c r="B58" s="381">
        <f>B56+1</f>
        <v>42391</v>
      </c>
      <c r="C58" s="25" t="str">
        <f>IFERROR(VLOOKUP(B58,FeiertageBW[#All],2,FALSE),"")</f>
        <v/>
      </c>
      <c r="D58" s="8"/>
      <c r="E58" s="8"/>
      <c r="F58" s="8"/>
      <c r="G58" s="8"/>
      <c r="H58" s="32"/>
      <c r="I58" s="381">
        <f>I56+1</f>
        <v>42419</v>
      </c>
      <c r="J58" s="25" t="str">
        <f>IFERROR(VLOOKUP(I58,FeiertageBW[#All],2,FALSE),"")</f>
        <v/>
      </c>
      <c r="K58" s="8"/>
      <c r="L58" s="8"/>
      <c r="M58" s="8"/>
      <c r="N58" s="8"/>
      <c r="O58" s="32"/>
      <c r="P58" s="386">
        <f>P56+1</f>
        <v>42454</v>
      </c>
      <c r="Q58" s="25" t="str">
        <f>IFERROR(VLOOKUP(P58,FeiertageBW[#All],2,FALSE),"")</f>
        <v>Karfreitag</v>
      </c>
      <c r="R58" s="8"/>
      <c r="S58" s="8"/>
      <c r="T58" s="8"/>
      <c r="U58" s="8"/>
      <c r="V58" s="32"/>
      <c r="W58" s="381">
        <f>W56+1</f>
        <v>42482</v>
      </c>
      <c r="X58" s="25" t="str">
        <f>IFERROR(VLOOKUP(W58,FeiertageBW[#All],2,FALSE),"")</f>
        <v/>
      </c>
      <c r="Y58" s="8"/>
      <c r="Z58" s="8"/>
      <c r="AA58" s="8"/>
      <c r="AB58" s="8"/>
      <c r="AC58" s="32"/>
      <c r="AD58" s="381">
        <f>AD56+1</f>
        <v>42510</v>
      </c>
      <c r="AE58" s="25" t="str">
        <f>IFERROR(VLOOKUP(AD58,FeiertageBW[#All],2,FALSE),"")</f>
        <v/>
      </c>
      <c r="AF58" s="8"/>
      <c r="AG58" s="8"/>
      <c r="AH58" s="8"/>
      <c r="AI58" s="8"/>
      <c r="AJ58" s="32"/>
      <c r="AK58" s="381">
        <f>AK56+1</f>
        <v>42545</v>
      </c>
      <c r="AL58" s="25" t="str">
        <f>IFERROR(VLOOKUP(AK58,FeiertageBW[#All],2,FALSE),"")</f>
        <v/>
      </c>
      <c r="AM58" s="8"/>
      <c r="AN58" s="8"/>
      <c r="AO58" s="8"/>
      <c r="AP58" s="8"/>
      <c r="AQ58" s="32"/>
      <c r="AR58" s="381">
        <f>AR56+1</f>
        <v>42573</v>
      </c>
      <c r="AS58" s="25" t="str">
        <f>IFERROR(VLOOKUP(AR58,FeiertageBW[#All],2,FALSE),"")</f>
        <v/>
      </c>
      <c r="AT58" s="8"/>
      <c r="AU58" s="8"/>
      <c r="AV58" s="8"/>
      <c r="AW58" s="8"/>
      <c r="AX58" s="32"/>
      <c r="AY58" s="381">
        <f>AY56+1</f>
        <v>42601</v>
      </c>
      <c r="AZ58" s="25" t="str">
        <f>IFERROR(VLOOKUP(AY58,FeiertageBW[#All],2,FALSE),"")</f>
        <v/>
      </c>
      <c r="BA58" s="8"/>
      <c r="BB58" s="8"/>
      <c r="BC58" s="8"/>
      <c r="BD58" s="8"/>
      <c r="BE58" s="32"/>
      <c r="BF58" s="381">
        <f>BF56+1</f>
        <v>42636</v>
      </c>
      <c r="BG58" s="25" t="str">
        <f>IFERROR(VLOOKUP(BF58,FeiertageBW[#All],2,FALSE),"")</f>
        <v/>
      </c>
      <c r="BH58" s="8"/>
      <c r="BI58" s="8"/>
      <c r="BJ58" s="8"/>
      <c r="BK58" s="8"/>
      <c r="BL58" s="32"/>
      <c r="BM58" s="381">
        <f>BM56+1</f>
        <v>42664</v>
      </c>
      <c r="BN58" s="25" t="str">
        <f>IFERROR(VLOOKUP(BM58,FeiertageBW[#All],2,FALSE),"")</f>
        <v/>
      </c>
      <c r="BO58" s="8"/>
      <c r="BP58" s="8"/>
      <c r="BQ58" s="8"/>
      <c r="BR58" s="8"/>
      <c r="BS58" s="32"/>
      <c r="BT58" s="381">
        <f>BT56+1</f>
        <v>42699</v>
      </c>
      <c r="BU58" s="25" t="str">
        <f>IFERROR(VLOOKUP(BT58,FeiertageBW[#All],2,FALSE),"")</f>
        <v/>
      </c>
      <c r="BV58" s="8"/>
      <c r="BW58" s="8"/>
      <c r="BX58" s="8"/>
      <c r="BY58" s="8"/>
      <c r="BZ58" s="32"/>
      <c r="CA58" s="381">
        <f>CA56+1</f>
        <v>42727</v>
      </c>
      <c r="CB58" s="25" t="str">
        <f>IFERROR(VLOOKUP(CA58,FeiertageBW[#All],2,FALSE),"")</f>
        <v/>
      </c>
      <c r="CC58" s="8"/>
      <c r="CD58" s="8"/>
      <c r="CE58" s="8"/>
      <c r="CF58" s="8"/>
      <c r="CG58" s="32"/>
    </row>
    <row r="59" spans="1:85" s="26" customFormat="1" ht="15" customHeight="1" x14ac:dyDescent="0.25">
      <c r="A59" s="384"/>
      <c r="B59" s="400"/>
      <c r="C59" s="45" t="str">
        <f>IFERROR(VLOOKUP(B58,Ereignistabelle[],2,FALSE),"")</f>
        <v/>
      </c>
      <c r="D59" s="42"/>
      <c r="E59" s="42"/>
      <c r="F59" s="42"/>
      <c r="G59" s="42"/>
      <c r="H59" s="35"/>
      <c r="I59" s="400"/>
      <c r="J59" s="41" t="str">
        <f>IFERROR(VLOOKUP(I58,Ereignistabelle[],2,FALSE),"")</f>
        <v/>
      </c>
      <c r="K59" s="42"/>
      <c r="L59" s="42"/>
      <c r="M59" s="42"/>
      <c r="N59" s="42"/>
      <c r="O59" s="35"/>
      <c r="P59" s="403"/>
      <c r="Q59" s="41" t="str">
        <f>IFERROR(VLOOKUP(P58,Ereignistabelle[],2,FALSE),"")</f>
        <v/>
      </c>
      <c r="R59" s="42"/>
      <c r="S59" s="42"/>
      <c r="T59" s="42"/>
      <c r="U59" s="42"/>
      <c r="V59" s="35"/>
      <c r="W59" s="400"/>
      <c r="X59" s="41" t="str">
        <f>IFERROR(VLOOKUP(W58,Ereignistabelle[],2,FALSE),"")</f>
        <v/>
      </c>
      <c r="Y59" s="42"/>
      <c r="Z59" s="42"/>
      <c r="AA59" s="42"/>
      <c r="AB59" s="42"/>
      <c r="AC59" s="35"/>
      <c r="AD59" s="400"/>
      <c r="AE59" s="41" t="str">
        <f>IFERROR(VLOOKUP(AD58,Ereignistabelle[],2,FALSE),"")</f>
        <v/>
      </c>
      <c r="AF59" s="42"/>
      <c r="AG59" s="42"/>
      <c r="AH59" s="42"/>
      <c r="AI59" s="42"/>
      <c r="AJ59" s="35"/>
      <c r="AK59" s="400"/>
      <c r="AL59" s="41" t="str">
        <f>IFERROR(VLOOKUP(AK58,Ereignistabelle[],2,FALSE),"")</f>
        <v/>
      </c>
      <c r="AM59" s="42"/>
      <c r="AN59" s="42"/>
      <c r="AO59" s="42"/>
      <c r="AP59" s="42"/>
      <c r="AQ59" s="35"/>
      <c r="AR59" s="400"/>
      <c r="AS59" s="41" t="str">
        <f>IFERROR(VLOOKUP(AR58,Ereignistabelle[],2,FALSE),"")</f>
        <v/>
      </c>
      <c r="AT59" s="42"/>
      <c r="AU59" s="42"/>
      <c r="AV59" s="42"/>
      <c r="AW59" s="42"/>
      <c r="AX59" s="35"/>
      <c r="AY59" s="400"/>
      <c r="AZ59" s="41" t="str">
        <f>IFERROR(VLOOKUP(AY58,Ereignistabelle[],2,FALSE),"")</f>
        <v/>
      </c>
      <c r="BA59" s="42"/>
      <c r="BB59" s="42"/>
      <c r="BC59" s="42"/>
      <c r="BD59" s="42"/>
      <c r="BE59" s="35"/>
      <c r="BF59" s="400"/>
      <c r="BG59" s="41" t="str">
        <f>IFERROR(VLOOKUP(BF58,Ereignistabelle[],2,FALSE),"")</f>
        <v/>
      </c>
      <c r="BH59" s="42"/>
      <c r="BI59" s="42"/>
      <c r="BJ59" s="42"/>
      <c r="BK59" s="42"/>
      <c r="BL59" s="35"/>
      <c r="BM59" s="400"/>
      <c r="BN59" s="41" t="str">
        <f>IFERROR(VLOOKUP(BM58,Ereignistabelle[],2,FALSE),"")</f>
        <v/>
      </c>
      <c r="BO59" s="42"/>
      <c r="BP59" s="42"/>
      <c r="BQ59" s="42"/>
      <c r="BR59" s="42"/>
      <c r="BS59" s="35"/>
      <c r="BT59" s="400"/>
      <c r="BU59" s="41" t="str">
        <f>IFERROR(VLOOKUP(BT58,Ereignistabelle[],2,FALSE),"")</f>
        <v/>
      </c>
      <c r="BV59" s="42"/>
      <c r="BW59" s="42"/>
      <c r="BX59" s="42"/>
      <c r="BY59" s="42"/>
      <c r="BZ59" s="35"/>
      <c r="CA59" s="400"/>
      <c r="CB59" s="41" t="str">
        <f>IFERROR(VLOOKUP(CA58,Ereignistabelle[],2,FALSE),"")</f>
        <v/>
      </c>
      <c r="CC59" s="42"/>
      <c r="CD59" s="42"/>
      <c r="CE59" s="42"/>
      <c r="CF59" s="42"/>
      <c r="CG59" s="35"/>
    </row>
    <row r="60" spans="1:85" ht="15" customHeight="1" x14ac:dyDescent="0.25">
      <c r="A60" s="407" t="s">
        <v>16</v>
      </c>
      <c r="B60" s="401">
        <f>B58+1</f>
        <v>42392</v>
      </c>
      <c r="C60" s="27" t="str">
        <f>IFERROR(VLOOKUP(B60,FeiertageBW[#All],2,FALSE),"")</f>
        <v/>
      </c>
      <c r="D60" s="21"/>
      <c r="E60" s="21"/>
      <c r="F60" s="21"/>
      <c r="G60" s="21"/>
      <c r="H60" s="36"/>
      <c r="I60" s="401">
        <f>I58+1</f>
        <v>42420</v>
      </c>
      <c r="J60" s="27" t="str">
        <f>IFERROR(VLOOKUP(I60,FeiertageBW[#All],2,FALSE),"")</f>
        <v/>
      </c>
      <c r="K60" s="21"/>
      <c r="L60" s="21"/>
      <c r="M60" s="21"/>
      <c r="N60" s="21"/>
      <c r="O60" s="36"/>
      <c r="P60" s="401">
        <f>P58+1</f>
        <v>42455</v>
      </c>
      <c r="Q60" s="27" t="str">
        <f>IFERROR(VLOOKUP(P60,FeiertageBW[#All],2,FALSE),"")</f>
        <v/>
      </c>
      <c r="R60" s="21"/>
      <c r="S60" s="21"/>
      <c r="T60" s="21"/>
      <c r="U60" s="21"/>
      <c r="V60" s="36"/>
      <c r="W60" s="401">
        <f>W58+1</f>
        <v>42483</v>
      </c>
      <c r="X60" s="27" t="str">
        <f>IFERROR(VLOOKUP(W60,FeiertageBW[#All],2,FALSE),"")</f>
        <v/>
      </c>
      <c r="Y60" s="21"/>
      <c r="Z60" s="21"/>
      <c r="AA60" s="21"/>
      <c r="AB60" s="21"/>
      <c r="AC60" s="36"/>
      <c r="AD60" s="401">
        <f>AD58+1</f>
        <v>42511</v>
      </c>
      <c r="AE60" s="27" t="str">
        <f>IFERROR(VLOOKUP(AD60,FeiertageBW[#All],2,FALSE),"")</f>
        <v/>
      </c>
      <c r="AF60" s="21"/>
      <c r="AG60" s="21"/>
      <c r="AH60" s="21"/>
      <c r="AI60" s="21"/>
      <c r="AJ60" s="36"/>
      <c r="AK60" s="401">
        <f>AK58+1</f>
        <v>42546</v>
      </c>
      <c r="AL60" s="27" t="str">
        <f>IFERROR(VLOOKUP(AK60,FeiertageBW[#All],2,FALSE),"")</f>
        <v/>
      </c>
      <c r="AM60" s="21"/>
      <c r="AN60" s="21"/>
      <c r="AO60" s="21"/>
      <c r="AP60" s="21"/>
      <c r="AQ60" s="36"/>
      <c r="AR60" s="401">
        <f>AR58+1</f>
        <v>42574</v>
      </c>
      <c r="AS60" s="27" t="str">
        <f>IFERROR(VLOOKUP(AR60,FeiertageBW[#All],2,FALSE),"")</f>
        <v/>
      </c>
      <c r="AT60" s="21"/>
      <c r="AU60" s="21"/>
      <c r="AV60" s="21"/>
      <c r="AW60" s="21"/>
      <c r="AX60" s="36"/>
      <c r="AY60" s="401">
        <f>AY58+1</f>
        <v>42602</v>
      </c>
      <c r="AZ60" s="27" t="str">
        <f>IFERROR(VLOOKUP(AY60,FeiertageBW[#All],2,FALSE),"")</f>
        <v/>
      </c>
      <c r="BA60" s="21"/>
      <c r="BB60" s="21"/>
      <c r="BC60" s="21"/>
      <c r="BD60" s="21"/>
      <c r="BE60" s="36"/>
      <c r="BF60" s="401">
        <f>BF58+1</f>
        <v>42637</v>
      </c>
      <c r="BG60" s="27" t="str">
        <f>IFERROR(VLOOKUP(BF60,FeiertageBW[#All],2,FALSE),"")</f>
        <v/>
      </c>
      <c r="BH60" s="21"/>
      <c r="BI60" s="21"/>
      <c r="BJ60" s="21"/>
      <c r="BK60" s="21"/>
      <c r="BL60" s="36"/>
      <c r="BM60" s="401">
        <f>BM58+1</f>
        <v>42665</v>
      </c>
      <c r="BN60" s="27" t="str">
        <f>IFERROR(VLOOKUP(BM60,FeiertageBW[#All],2,FALSE),"")</f>
        <v/>
      </c>
      <c r="BO60" s="21"/>
      <c r="BP60" s="21"/>
      <c r="BQ60" s="21"/>
      <c r="BR60" s="21"/>
      <c r="BS60" s="36"/>
      <c r="BT60" s="401">
        <f>BT58+1</f>
        <v>42700</v>
      </c>
      <c r="BU60" s="27" t="str">
        <f>IFERROR(VLOOKUP(BT60,FeiertageBW[#All],2,FALSE),"")</f>
        <v/>
      </c>
      <c r="BV60" s="21"/>
      <c r="BW60" s="21"/>
      <c r="BX60" s="21"/>
      <c r="BY60" s="21"/>
      <c r="BZ60" s="36"/>
      <c r="CA60" s="401">
        <f>CA58+1</f>
        <v>42728</v>
      </c>
      <c r="CB60" s="27" t="str">
        <f>IFERROR(VLOOKUP(CA60,FeiertageBW[#All],2,FALSE),"")</f>
        <v/>
      </c>
      <c r="CC60" s="21"/>
      <c r="CD60" s="21"/>
      <c r="CE60" s="21"/>
      <c r="CF60" s="21"/>
      <c r="CG60" s="36"/>
    </row>
    <row r="61" spans="1:85" s="26" customFormat="1" ht="15" customHeight="1" x14ac:dyDescent="0.25">
      <c r="A61" s="407"/>
      <c r="B61" s="402"/>
      <c r="C61" s="178" t="str">
        <f>IFERROR(VLOOKUP(B60,Ereignistabelle[],2,FALSE),"")</f>
        <v/>
      </c>
      <c r="D61" s="44"/>
      <c r="E61" s="44"/>
      <c r="F61" s="44"/>
      <c r="G61" s="44"/>
      <c r="H61" s="37"/>
      <c r="I61" s="402"/>
      <c r="J61" s="43" t="str">
        <f>IFERROR(VLOOKUP(I60,Ereignistabelle[],2,FALSE),"")</f>
        <v/>
      </c>
      <c r="K61" s="44"/>
      <c r="L61" s="44"/>
      <c r="M61" s="44"/>
      <c r="N61" s="44"/>
      <c r="O61" s="37"/>
      <c r="P61" s="402"/>
      <c r="Q61" s="43" t="str">
        <f>IFERROR(VLOOKUP(P60,Ereignistabelle[],2,FALSE),"")</f>
        <v/>
      </c>
      <c r="R61" s="44"/>
      <c r="S61" s="44"/>
      <c r="T61" s="44"/>
      <c r="U61" s="44"/>
      <c r="V61" s="37"/>
      <c r="W61" s="402"/>
      <c r="X61" s="43" t="str">
        <f>IFERROR(VLOOKUP(W60,Ereignistabelle[],2,FALSE),"")</f>
        <v/>
      </c>
      <c r="Y61" s="44"/>
      <c r="Z61" s="44"/>
      <c r="AA61" s="44"/>
      <c r="AB61" s="44"/>
      <c r="AC61" s="37"/>
      <c r="AD61" s="402"/>
      <c r="AE61" s="43" t="str">
        <f>IFERROR(VLOOKUP(AD60,Ereignistabelle[],2,FALSE),"")</f>
        <v/>
      </c>
      <c r="AF61" s="44"/>
      <c r="AG61" s="44"/>
      <c r="AH61" s="44"/>
      <c r="AI61" s="44"/>
      <c r="AJ61" s="37"/>
      <c r="AK61" s="402"/>
      <c r="AL61" s="43" t="str">
        <f>IFERROR(VLOOKUP(AK60,Ereignistabelle[],2,FALSE),"")</f>
        <v/>
      </c>
      <c r="AM61" s="44"/>
      <c r="AN61" s="44"/>
      <c r="AO61" s="44"/>
      <c r="AP61" s="44"/>
      <c r="AQ61" s="37"/>
      <c r="AR61" s="402"/>
      <c r="AS61" s="43" t="str">
        <f>IFERROR(VLOOKUP(AR60,Ereignistabelle[],2,FALSE),"")</f>
        <v/>
      </c>
      <c r="AT61" s="44"/>
      <c r="AU61" s="44"/>
      <c r="AV61" s="44"/>
      <c r="AW61" s="44"/>
      <c r="AX61" s="37"/>
      <c r="AY61" s="402"/>
      <c r="AZ61" s="43" t="str">
        <f>IFERROR(VLOOKUP(AY60,Ereignistabelle[],2,FALSE),"")</f>
        <v/>
      </c>
      <c r="BA61" s="44"/>
      <c r="BB61" s="44"/>
      <c r="BC61" s="44"/>
      <c r="BD61" s="44"/>
      <c r="BE61" s="37"/>
      <c r="BF61" s="402"/>
      <c r="BG61" s="43" t="str">
        <f>IFERROR(VLOOKUP(BF60,Ereignistabelle[],2,FALSE),"")</f>
        <v/>
      </c>
      <c r="BH61" s="44"/>
      <c r="BI61" s="44"/>
      <c r="BJ61" s="44"/>
      <c r="BK61" s="44"/>
      <c r="BL61" s="37"/>
      <c r="BM61" s="402"/>
      <c r="BN61" s="43" t="str">
        <f>IFERROR(VLOOKUP(BM60,Ereignistabelle[],2,FALSE),"")</f>
        <v/>
      </c>
      <c r="BO61" s="44"/>
      <c r="BP61" s="44"/>
      <c r="BQ61" s="44"/>
      <c r="BR61" s="44"/>
      <c r="BS61" s="37"/>
      <c r="BT61" s="402"/>
      <c r="BU61" s="43" t="str">
        <f>IFERROR(VLOOKUP(BT60,Ereignistabelle[],2,FALSE),"")</f>
        <v/>
      </c>
      <c r="BV61" s="44"/>
      <c r="BW61" s="44"/>
      <c r="BX61" s="44"/>
      <c r="BY61" s="44"/>
      <c r="BZ61" s="37"/>
      <c r="CA61" s="402"/>
      <c r="CB61" s="43" t="str">
        <f>IFERROR(VLOOKUP(CA60,Ereignistabelle[],2,FALSE),"")</f>
        <v/>
      </c>
      <c r="CC61" s="44"/>
      <c r="CD61" s="44"/>
      <c r="CE61" s="44"/>
      <c r="CF61" s="44"/>
      <c r="CG61" s="37"/>
    </row>
    <row r="62" spans="1:85" ht="15" customHeight="1" x14ac:dyDescent="0.25">
      <c r="A62" s="407" t="s">
        <v>17</v>
      </c>
      <c r="B62" s="401">
        <f>B60+1</f>
        <v>42393</v>
      </c>
      <c r="C62" s="27" t="str">
        <f>IFERROR(VLOOKUP(B62,FeiertageBW[#All],2,FALSE),"")</f>
        <v/>
      </c>
      <c r="D62" s="21"/>
      <c r="E62" s="21"/>
      <c r="F62" s="21"/>
      <c r="G62" s="21"/>
      <c r="H62" s="36"/>
      <c r="I62" s="401">
        <f>I60+1</f>
        <v>42421</v>
      </c>
      <c r="J62" s="27" t="str">
        <f>IFERROR(VLOOKUP(I62,FeiertageBW[#All],2,FALSE),"")</f>
        <v/>
      </c>
      <c r="K62" s="21"/>
      <c r="L62" s="21"/>
      <c r="M62" s="21"/>
      <c r="N62" s="21"/>
      <c r="O62" s="36"/>
      <c r="P62" s="401">
        <f>P60+1</f>
        <v>42456</v>
      </c>
      <c r="Q62" s="27" t="str">
        <f>IFERROR(VLOOKUP(P62,FeiertageBW[#All],2,FALSE),"")</f>
        <v>Ostersonntag</v>
      </c>
      <c r="R62" s="21"/>
      <c r="S62" s="21"/>
      <c r="T62" s="21"/>
      <c r="U62" s="21"/>
      <c r="V62" s="36"/>
      <c r="W62" s="401">
        <f>W60+1</f>
        <v>42484</v>
      </c>
      <c r="X62" s="27" t="str">
        <f>IFERROR(VLOOKUP(W62,FeiertageBW[#All],2,FALSE),"")</f>
        <v/>
      </c>
      <c r="Y62" s="21"/>
      <c r="Z62" s="21"/>
      <c r="AA62" s="21"/>
      <c r="AB62" s="21"/>
      <c r="AC62" s="36"/>
      <c r="AD62" s="401">
        <f>AD60+1</f>
        <v>42512</v>
      </c>
      <c r="AE62" s="27" t="str">
        <f>IFERROR(VLOOKUP(AD62,FeiertageBW[#All],2,FALSE),"")</f>
        <v/>
      </c>
      <c r="AF62" s="21"/>
      <c r="AG62" s="21"/>
      <c r="AH62" s="21"/>
      <c r="AI62" s="21"/>
      <c r="AJ62" s="36"/>
      <c r="AK62" s="401">
        <f>AK60+1</f>
        <v>42547</v>
      </c>
      <c r="AL62" s="27" t="str">
        <f>IFERROR(VLOOKUP(AK62,FeiertageBW[#All],2,FALSE),"")</f>
        <v/>
      </c>
      <c r="AM62" s="21"/>
      <c r="AN62" s="21"/>
      <c r="AO62" s="21"/>
      <c r="AP62" s="21"/>
      <c r="AQ62" s="36"/>
      <c r="AR62" s="401">
        <f>AR60+1</f>
        <v>42575</v>
      </c>
      <c r="AS62" s="27" t="str">
        <f>IFERROR(VLOOKUP(AR62,FeiertageBW[#All],2,FALSE),"")</f>
        <v/>
      </c>
      <c r="AT62" s="21"/>
      <c r="AU62" s="21"/>
      <c r="AV62" s="21"/>
      <c r="AW62" s="21"/>
      <c r="AX62" s="36"/>
      <c r="AY62" s="401">
        <f>AY60+1</f>
        <v>42603</v>
      </c>
      <c r="AZ62" s="27" t="str">
        <f>IFERROR(VLOOKUP(AY62,FeiertageBW[#All],2,FALSE),"")</f>
        <v/>
      </c>
      <c r="BA62" s="21"/>
      <c r="BB62" s="21"/>
      <c r="BC62" s="21"/>
      <c r="BD62" s="21"/>
      <c r="BE62" s="36"/>
      <c r="BF62" s="401">
        <f>BF60+1</f>
        <v>42638</v>
      </c>
      <c r="BG62" s="27" t="str">
        <f>IFERROR(VLOOKUP(BF62,FeiertageBW[#All],2,FALSE),"")</f>
        <v/>
      </c>
      <c r="BH62" s="21"/>
      <c r="BI62" s="21"/>
      <c r="BJ62" s="21"/>
      <c r="BK62" s="21"/>
      <c r="BL62" s="36"/>
      <c r="BM62" s="401">
        <f>BM60+1</f>
        <v>42666</v>
      </c>
      <c r="BN62" s="27" t="str">
        <f>IFERROR(VLOOKUP(BM62,FeiertageBW[#All],2,FALSE),"")</f>
        <v/>
      </c>
      <c r="BO62" s="21"/>
      <c r="BP62" s="21"/>
      <c r="BQ62" s="21"/>
      <c r="BR62" s="21"/>
      <c r="BS62" s="36"/>
      <c r="BT62" s="401">
        <f>BT60+1</f>
        <v>42701</v>
      </c>
      <c r="BU62" s="27" t="str">
        <f>IFERROR(VLOOKUP(BT62,FeiertageBW[#All],2,FALSE),"")</f>
        <v>1. Advent</v>
      </c>
      <c r="BV62" s="21"/>
      <c r="BW62" s="21"/>
      <c r="BX62" s="21"/>
      <c r="BY62" s="21"/>
      <c r="BZ62" s="36"/>
      <c r="CA62" s="401">
        <f>CA60+1</f>
        <v>42729</v>
      </c>
      <c r="CB62" s="27" t="str">
        <f>IFERROR(VLOOKUP(CA62,FeiertageBW[#All],2,FALSE),"")</f>
        <v>1. Weihnachtstag</v>
      </c>
      <c r="CC62" s="21"/>
      <c r="CD62" s="21"/>
      <c r="CE62" s="21"/>
      <c r="CF62" s="21"/>
      <c r="CG62" s="36"/>
    </row>
    <row r="63" spans="1:85" s="26" customFormat="1" ht="15" customHeight="1" x14ac:dyDescent="0.25">
      <c r="A63" s="407"/>
      <c r="B63" s="402"/>
      <c r="C63" s="178" t="str">
        <f>IFERROR(VLOOKUP(B62,Ereignistabelle[],2,FALSE),"")</f>
        <v/>
      </c>
      <c r="D63" s="44"/>
      <c r="E63" s="44"/>
      <c r="F63" s="44"/>
      <c r="G63" s="44"/>
      <c r="H63" s="37"/>
      <c r="I63" s="402"/>
      <c r="J63" s="43" t="str">
        <f>IFERROR(VLOOKUP(I62,Ereignistabelle[],2,FALSE),"")</f>
        <v/>
      </c>
      <c r="K63" s="44"/>
      <c r="L63" s="44"/>
      <c r="M63" s="44"/>
      <c r="N63" s="44"/>
      <c r="O63" s="37"/>
      <c r="P63" s="402"/>
      <c r="Q63" s="43" t="str">
        <f>IFERROR(VLOOKUP(P62,Ereignistabelle[],2,FALSE),"")</f>
        <v/>
      </c>
      <c r="R63" s="44"/>
      <c r="S63" s="44"/>
      <c r="T63" s="44"/>
      <c r="U63" s="44"/>
      <c r="V63" s="37"/>
      <c r="W63" s="402"/>
      <c r="X63" s="43" t="str">
        <f>IFERROR(VLOOKUP(W62,Ereignistabelle[],2,FALSE),"")</f>
        <v/>
      </c>
      <c r="Y63" s="44"/>
      <c r="Z63" s="44"/>
      <c r="AA63" s="44"/>
      <c r="AB63" s="44"/>
      <c r="AC63" s="37"/>
      <c r="AD63" s="402"/>
      <c r="AE63" s="43" t="str">
        <f>IFERROR(VLOOKUP(AD62,Ereignistabelle[],2,FALSE),"")</f>
        <v/>
      </c>
      <c r="AF63" s="44"/>
      <c r="AG63" s="44"/>
      <c r="AH63" s="44"/>
      <c r="AI63" s="44"/>
      <c r="AJ63" s="37"/>
      <c r="AK63" s="402"/>
      <c r="AL63" s="43" t="str">
        <f>IFERROR(VLOOKUP(AK62,Ereignistabelle[],2,FALSE),"")</f>
        <v/>
      </c>
      <c r="AM63" s="44"/>
      <c r="AN63" s="44"/>
      <c r="AO63" s="44"/>
      <c r="AP63" s="44"/>
      <c r="AQ63" s="37"/>
      <c r="AR63" s="402"/>
      <c r="AS63" s="43" t="str">
        <f>IFERROR(VLOOKUP(AR62,Ereignistabelle[],2,FALSE),"")</f>
        <v/>
      </c>
      <c r="AT63" s="44"/>
      <c r="AU63" s="44"/>
      <c r="AV63" s="44"/>
      <c r="AW63" s="44"/>
      <c r="AX63" s="37"/>
      <c r="AY63" s="402"/>
      <c r="AZ63" s="43" t="str">
        <f>IFERROR(VLOOKUP(AY62,Ereignistabelle[],2,FALSE),"")</f>
        <v/>
      </c>
      <c r="BA63" s="44"/>
      <c r="BB63" s="44"/>
      <c r="BC63" s="44"/>
      <c r="BD63" s="44"/>
      <c r="BE63" s="37"/>
      <c r="BF63" s="402"/>
      <c r="BG63" s="43" t="str">
        <f>IFERROR(VLOOKUP(BF62,Ereignistabelle[],2,FALSE),"")</f>
        <v/>
      </c>
      <c r="BH63" s="44"/>
      <c r="BI63" s="44"/>
      <c r="BJ63" s="44"/>
      <c r="BK63" s="44"/>
      <c r="BL63" s="37"/>
      <c r="BM63" s="402"/>
      <c r="BN63" s="43" t="str">
        <f>IFERROR(VLOOKUP(BM62,Ereignistabelle[],2,FALSE),"")</f>
        <v/>
      </c>
      <c r="BO63" s="44"/>
      <c r="BP63" s="44"/>
      <c r="BQ63" s="44"/>
      <c r="BR63" s="44"/>
      <c r="BS63" s="37"/>
      <c r="BT63" s="402"/>
      <c r="BU63" s="43" t="str">
        <f>IFERROR(VLOOKUP(BT62,Ereignistabelle[],2,FALSE),"")</f>
        <v/>
      </c>
      <c r="BV63" s="44"/>
      <c r="BW63" s="44"/>
      <c r="BX63" s="44"/>
      <c r="BY63" s="44"/>
      <c r="BZ63" s="37"/>
      <c r="CA63" s="402"/>
      <c r="CB63" s="43" t="str">
        <f>IFERROR(VLOOKUP(CA62,Ereignistabelle[],2,FALSE),"")</f>
        <v/>
      </c>
      <c r="CC63" s="44"/>
      <c r="CD63" s="44"/>
      <c r="CE63" s="44"/>
      <c r="CF63" s="44"/>
      <c r="CG63" s="37"/>
    </row>
    <row r="64" spans="1:85" ht="15" customHeight="1" x14ac:dyDescent="0.25">
      <c r="A64" s="384" t="s">
        <v>18</v>
      </c>
      <c r="B64" s="381">
        <f>B62+1</f>
        <v>42394</v>
      </c>
      <c r="C64" s="25" t="str">
        <f>IFERROR(VLOOKUP(B64,FeiertageBW[#All],2,FALSE),"")</f>
        <v/>
      </c>
      <c r="D64" s="8"/>
      <c r="E64" s="8"/>
      <c r="F64" s="8"/>
      <c r="G64" s="8"/>
      <c r="H64" s="32"/>
      <c r="I64" s="381">
        <f>I62+1</f>
        <v>42422</v>
      </c>
      <c r="J64" s="25" t="str">
        <f>IFERROR(VLOOKUP(I64,FeiertageBW[#All],2,FALSE),"")</f>
        <v/>
      </c>
      <c r="K64" s="8"/>
      <c r="L64" s="8"/>
      <c r="M64" s="8"/>
      <c r="N64" s="8"/>
      <c r="O64" s="32"/>
      <c r="P64" s="386">
        <f>P62+1</f>
        <v>42457</v>
      </c>
      <c r="Q64" s="25" t="str">
        <f>IFERROR(VLOOKUP(P64,FeiertageBW[#All],2,FALSE),"")</f>
        <v>Ostermontag</v>
      </c>
      <c r="R64" s="8"/>
      <c r="S64" s="8"/>
      <c r="T64" s="8"/>
      <c r="U64" s="8"/>
      <c r="V64" s="32"/>
      <c r="W64" s="381">
        <f>W62+1</f>
        <v>42485</v>
      </c>
      <c r="X64" s="25" t="str">
        <f>IFERROR(VLOOKUP(W64,FeiertageBW[#All],2,FALSE),"")</f>
        <v/>
      </c>
      <c r="Y64" s="8"/>
      <c r="Z64" s="8"/>
      <c r="AA64" s="8"/>
      <c r="AB64" s="8"/>
      <c r="AC64" s="32"/>
      <c r="AD64" s="381">
        <f>AD62+1</f>
        <v>42513</v>
      </c>
      <c r="AE64" s="25" t="str">
        <f>IFERROR(VLOOKUP(AD64,FeiertageBW[#All],2,FALSE),"")</f>
        <v/>
      </c>
      <c r="AF64" s="8"/>
      <c r="AG64" s="8"/>
      <c r="AH64" s="8"/>
      <c r="AI64" s="8"/>
      <c r="AJ64" s="32"/>
      <c r="AK64" s="381">
        <f>AK62+1</f>
        <v>42548</v>
      </c>
      <c r="AL64" s="25" t="str">
        <f>IFERROR(VLOOKUP(AK64,FeiertageBW[#All],2,FALSE),"")</f>
        <v/>
      </c>
      <c r="AM64" s="8"/>
      <c r="AN64" s="8"/>
      <c r="AO64" s="8"/>
      <c r="AP64" s="8"/>
      <c r="AQ64" s="32"/>
      <c r="AR64" s="381">
        <f>AR62+1</f>
        <v>42576</v>
      </c>
      <c r="AS64" s="25" t="str">
        <f>IFERROR(VLOOKUP(AR64,FeiertageBW[#All],2,FALSE),"")</f>
        <v/>
      </c>
      <c r="AT64" s="8"/>
      <c r="AU64" s="8"/>
      <c r="AV64" s="8"/>
      <c r="AW64" s="8"/>
      <c r="AX64" s="32"/>
      <c r="AY64" s="381">
        <f>AY62+1</f>
        <v>42604</v>
      </c>
      <c r="AZ64" s="25" t="str">
        <f>IFERROR(VLOOKUP(AY64,FeiertageBW[#All],2,FALSE),"")</f>
        <v/>
      </c>
      <c r="BA64" s="8"/>
      <c r="BB64" s="8"/>
      <c r="BC64" s="8"/>
      <c r="BD64" s="8"/>
      <c r="BE64" s="32"/>
      <c r="BF64" s="381">
        <f>BF62+1</f>
        <v>42639</v>
      </c>
      <c r="BG64" s="25" t="str">
        <f>IFERROR(VLOOKUP(BF64,FeiertageBW[#All],2,FALSE),"")</f>
        <v/>
      </c>
      <c r="BH64" s="8"/>
      <c r="BI64" s="8"/>
      <c r="BJ64" s="8"/>
      <c r="BK64" s="8"/>
      <c r="BL64" s="32"/>
      <c r="BM64" s="381">
        <f>BM62+1</f>
        <v>42667</v>
      </c>
      <c r="BN64" s="25" t="str">
        <f>IFERROR(VLOOKUP(BM64,FeiertageBW[#All],2,FALSE),"")</f>
        <v/>
      </c>
      <c r="BO64" s="8"/>
      <c r="BP64" s="8"/>
      <c r="BQ64" s="8"/>
      <c r="BR64" s="8"/>
      <c r="BS64" s="32"/>
      <c r="BT64" s="381">
        <f>BT62+1</f>
        <v>42702</v>
      </c>
      <c r="BU64" s="25" t="str">
        <f>IFERROR(VLOOKUP(BT64,FeiertageBW[#All],2,FALSE),"")</f>
        <v/>
      </c>
      <c r="BV64" s="8"/>
      <c r="BW64" s="8"/>
      <c r="BX64" s="8"/>
      <c r="BY64" s="8"/>
      <c r="BZ64" s="32"/>
      <c r="CA64" s="381">
        <f>CA62+1</f>
        <v>42730</v>
      </c>
      <c r="CB64" s="25" t="str">
        <f>IFERROR(VLOOKUP(CA64,FeiertageBW[#All],2,FALSE),"")</f>
        <v>2. Weihnachtstag</v>
      </c>
      <c r="CC64" s="8"/>
      <c r="CD64" s="8"/>
      <c r="CE64" s="8"/>
      <c r="CF64" s="8"/>
      <c r="CG64" s="32"/>
    </row>
    <row r="65" spans="1:85" s="26" customFormat="1" ht="15" customHeight="1" x14ac:dyDescent="0.25">
      <c r="A65" s="384"/>
      <c r="B65" s="400"/>
      <c r="C65" s="45" t="str">
        <f>IFERROR(VLOOKUP(B64,Ereignistabelle[],2,FALSE),"")</f>
        <v/>
      </c>
      <c r="D65" s="42"/>
      <c r="E65" s="42"/>
      <c r="F65" s="42"/>
      <c r="G65" s="42"/>
      <c r="H65" s="35"/>
      <c r="I65" s="400"/>
      <c r="J65" s="41" t="str">
        <f>IFERROR(VLOOKUP(I64,Ereignistabelle[],2,FALSE),"")</f>
        <v/>
      </c>
      <c r="K65" s="42"/>
      <c r="L65" s="42"/>
      <c r="M65" s="42"/>
      <c r="N65" s="42"/>
      <c r="O65" s="35"/>
      <c r="P65" s="403"/>
      <c r="Q65" s="41" t="str">
        <f>IFERROR(VLOOKUP(P64,Ereignistabelle[],2,FALSE),"")</f>
        <v/>
      </c>
      <c r="R65" s="42"/>
      <c r="S65" s="42"/>
      <c r="T65" s="42"/>
      <c r="U65" s="42"/>
      <c r="V65" s="35"/>
      <c r="W65" s="400"/>
      <c r="X65" s="41" t="str">
        <f>IFERROR(VLOOKUP(W64,Ereignistabelle[],2,FALSE),"")</f>
        <v/>
      </c>
      <c r="Y65" s="42"/>
      <c r="Z65" s="42"/>
      <c r="AA65" s="42"/>
      <c r="AB65" s="42"/>
      <c r="AC65" s="35"/>
      <c r="AD65" s="400"/>
      <c r="AE65" s="41" t="str">
        <f>IFERROR(VLOOKUP(AD64,Ereignistabelle[],2,FALSE),"")</f>
        <v/>
      </c>
      <c r="AF65" s="42"/>
      <c r="AG65" s="42"/>
      <c r="AH65" s="42"/>
      <c r="AI65" s="42"/>
      <c r="AJ65" s="35"/>
      <c r="AK65" s="400"/>
      <c r="AL65" s="41" t="str">
        <f>IFERROR(VLOOKUP(AK64,Ereignistabelle[],2,FALSE),"")</f>
        <v/>
      </c>
      <c r="AM65" s="42"/>
      <c r="AN65" s="42"/>
      <c r="AO65" s="42"/>
      <c r="AP65" s="42"/>
      <c r="AQ65" s="35"/>
      <c r="AR65" s="400"/>
      <c r="AS65" s="41" t="str">
        <f>IFERROR(VLOOKUP(AR64,Ereignistabelle[],2,FALSE),"")</f>
        <v/>
      </c>
      <c r="AT65" s="42"/>
      <c r="AU65" s="42"/>
      <c r="AV65" s="42"/>
      <c r="AW65" s="42"/>
      <c r="AX65" s="35"/>
      <c r="AY65" s="400"/>
      <c r="AZ65" s="41" t="str">
        <f>IFERROR(VLOOKUP(AY64,Ereignistabelle[],2,FALSE),"")</f>
        <v/>
      </c>
      <c r="BA65" s="42"/>
      <c r="BB65" s="42"/>
      <c r="BC65" s="42"/>
      <c r="BD65" s="42"/>
      <c r="BE65" s="35"/>
      <c r="BF65" s="400"/>
      <c r="BG65" s="41" t="str">
        <f>IFERROR(VLOOKUP(BF64,Ereignistabelle[],2,FALSE),"")</f>
        <v/>
      </c>
      <c r="BH65" s="42"/>
      <c r="BI65" s="42"/>
      <c r="BJ65" s="42"/>
      <c r="BK65" s="42"/>
      <c r="BL65" s="35"/>
      <c r="BM65" s="400"/>
      <c r="BN65" s="41" t="str">
        <f>IFERROR(VLOOKUP(BM64,Ereignistabelle[],2,FALSE),"")</f>
        <v/>
      </c>
      <c r="BO65" s="42"/>
      <c r="BP65" s="42"/>
      <c r="BQ65" s="42"/>
      <c r="BR65" s="42"/>
      <c r="BS65" s="35"/>
      <c r="BT65" s="400"/>
      <c r="BU65" s="41" t="str">
        <f>IFERROR(VLOOKUP(BT64,Ereignistabelle[],2,FALSE),"")</f>
        <v/>
      </c>
      <c r="BV65" s="42"/>
      <c r="BW65" s="42"/>
      <c r="BX65" s="42"/>
      <c r="BY65" s="42"/>
      <c r="BZ65" s="35"/>
      <c r="CA65" s="400"/>
      <c r="CB65" s="41" t="str">
        <f>IFERROR(VLOOKUP(CA64,Ereignistabelle[],2,FALSE),"")</f>
        <v/>
      </c>
      <c r="CC65" s="42"/>
      <c r="CD65" s="42"/>
      <c r="CE65" s="42"/>
      <c r="CF65" s="42"/>
      <c r="CG65" s="35"/>
    </row>
    <row r="66" spans="1:85" ht="15" customHeight="1" x14ac:dyDescent="0.25">
      <c r="A66" s="384" t="s">
        <v>14</v>
      </c>
      <c r="B66" s="381">
        <f>B64+1</f>
        <v>42395</v>
      </c>
      <c r="C66" s="25" t="str">
        <f>IFERROR(VLOOKUP(B66,FeiertageBW[#All],2,FALSE),"")</f>
        <v/>
      </c>
      <c r="D66" s="8"/>
      <c r="E66" s="8"/>
      <c r="F66" s="8"/>
      <c r="G66" s="8"/>
      <c r="H66" s="32"/>
      <c r="I66" s="381">
        <f>I64+1</f>
        <v>42423</v>
      </c>
      <c r="J66" s="25" t="str">
        <f>IFERROR(VLOOKUP(I66,FeiertageBW[#All],2,FALSE),"")</f>
        <v/>
      </c>
      <c r="K66" s="8"/>
      <c r="L66" s="8"/>
      <c r="M66" s="8"/>
      <c r="N66" s="8"/>
      <c r="O66" s="32"/>
      <c r="P66" s="386">
        <f>P64+1</f>
        <v>42458</v>
      </c>
      <c r="Q66" s="25" t="str">
        <f>IFERROR(VLOOKUP(P66,FeiertageBW[#All],2,FALSE),"")</f>
        <v/>
      </c>
      <c r="R66" s="8"/>
      <c r="S66" s="8"/>
      <c r="T66" s="8"/>
      <c r="U66" s="8"/>
      <c r="V66" s="32"/>
      <c r="W66" s="381">
        <f>W64+1</f>
        <v>42486</v>
      </c>
      <c r="X66" s="25" t="str">
        <f>IFERROR(VLOOKUP(W66,FeiertageBW[#All],2,FALSE),"")</f>
        <v/>
      </c>
      <c r="Y66" s="8"/>
      <c r="Z66" s="8"/>
      <c r="AA66" s="8"/>
      <c r="AB66" s="8"/>
      <c r="AC66" s="32"/>
      <c r="AD66" s="381">
        <f>AD64+1</f>
        <v>42514</v>
      </c>
      <c r="AE66" s="25" t="str">
        <f>IFERROR(VLOOKUP(AD66,FeiertageBW[#All],2,FALSE),"")</f>
        <v/>
      </c>
      <c r="AF66" s="8"/>
      <c r="AG66" s="8"/>
      <c r="AH66" s="8"/>
      <c r="AI66" s="8"/>
      <c r="AJ66" s="32"/>
      <c r="AK66" s="381">
        <f>AK64+1</f>
        <v>42549</v>
      </c>
      <c r="AL66" s="25" t="str">
        <f>IFERROR(VLOOKUP(AK66,FeiertageBW[#All],2,FALSE),"")</f>
        <v/>
      </c>
      <c r="AM66" s="8"/>
      <c r="AN66" s="8"/>
      <c r="AO66" s="8"/>
      <c r="AP66" s="8"/>
      <c r="AQ66" s="32"/>
      <c r="AR66" s="381">
        <f>AR64+1</f>
        <v>42577</v>
      </c>
      <c r="AS66" s="25" t="str">
        <f>IFERROR(VLOOKUP(AR66,FeiertageBW[#All],2,FALSE),"")</f>
        <v/>
      </c>
      <c r="AT66" s="8"/>
      <c r="AU66" s="8"/>
      <c r="AV66" s="8"/>
      <c r="AW66" s="8"/>
      <c r="AX66" s="32"/>
      <c r="AY66" s="381">
        <f>AY64+1</f>
        <v>42605</v>
      </c>
      <c r="AZ66" s="25" t="str">
        <f>IFERROR(VLOOKUP(AY66,FeiertageBW[#All],2,FALSE),"")</f>
        <v/>
      </c>
      <c r="BA66" s="8"/>
      <c r="BB66" s="8"/>
      <c r="BC66" s="8"/>
      <c r="BD66" s="8"/>
      <c r="BE66" s="32"/>
      <c r="BF66" s="381">
        <f>BF64+1</f>
        <v>42640</v>
      </c>
      <c r="BG66" s="25" t="str">
        <f>IFERROR(VLOOKUP(BF66,FeiertageBW[#All],2,FALSE),"")</f>
        <v/>
      </c>
      <c r="BH66" s="8"/>
      <c r="BI66" s="8"/>
      <c r="BJ66" s="8"/>
      <c r="BK66" s="8"/>
      <c r="BL66" s="32"/>
      <c r="BM66" s="381">
        <f>BM64+1</f>
        <v>42668</v>
      </c>
      <c r="BN66" s="25" t="str">
        <f>IFERROR(VLOOKUP(BM66,FeiertageBW[#All],2,FALSE),"")</f>
        <v/>
      </c>
      <c r="BO66" s="8"/>
      <c r="BP66" s="8"/>
      <c r="BQ66" s="8"/>
      <c r="BR66" s="8"/>
      <c r="BS66" s="32"/>
      <c r="BT66" s="381">
        <f>BT64+1</f>
        <v>42703</v>
      </c>
      <c r="BU66" s="25" t="str">
        <f>IFERROR(VLOOKUP(BT66,FeiertageBW[#All],2,FALSE),"")</f>
        <v/>
      </c>
      <c r="BV66" s="8"/>
      <c r="BW66" s="8"/>
      <c r="BX66" s="8"/>
      <c r="BY66" s="8"/>
      <c r="BZ66" s="32"/>
      <c r="CA66" s="381">
        <f>CA64+1</f>
        <v>42731</v>
      </c>
      <c r="CB66" s="25" t="str">
        <f>IFERROR(VLOOKUP(CA66,FeiertageBW[#All],2,FALSE),"")</f>
        <v/>
      </c>
      <c r="CC66" s="8"/>
      <c r="CD66" s="8"/>
      <c r="CE66" s="8"/>
      <c r="CF66" s="8"/>
      <c r="CG66" s="32"/>
    </row>
    <row r="67" spans="1:85" s="26" customFormat="1" ht="15" customHeight="1" x14ac:dyDescent="0.25">
      <c r="A67" s="384"/>
      <c r="B67" s="400"/>
      <c r="C67" s="45" t="str">
        <f>IFERROR(VLOOKUP(B66,Ereignistabelle[],2,FALSE),"")</f>
        <v/>
      </c>
      <c r="D67" s="42"/>
      <c r="E67" s="42"/>
      <c r="F67" s="42"/>
      <c r="G67" s="42"/>
      <c r="H67" s="35"/>
      <c r="I67" s="400"/>
      <c r="J67" s="41" t="str">
        <f>IFERROR(VLOOKUP(I66,Ereignistabelle[],2,FALSE),"")</f>
        <v/>
      </c>
      <c r="K67" s="42"/>
      <c r="L67" s="42"/>
      <c r="M67" s="42"/>
      <c r="N67" s="42"/>
      <c r="O67" s="35"/>
      <c r="P67" s="403"/>
      <c r="Q67" s="41" t="str">
        <f>IFERROR(VLOOKUP(P66,Ereignistabelle[],2,FALSE),"")</f>
        <v/>
      </c>
      <c r="R67" s="42"/>
      <c r="S67" s="42"/>
      <c r="T67" s="42"/>
      <c r="U67" s="42"/>
      <c r="V67" s="35"/>
      <c r="W67" s="400"/>
      <c r="X67" s="41" t="str">
        <f>IFERROR(VLOOKUP(W66,Ereignistabelle[],2,FALSE),"")</f>
        <v/>
      </c>
      <c r="Y67" s="42"/>
      <c r="Z67" s="42"/>
      <c r="AA67" s="42"/>
      <c r="AB67" s="42"/>
      <c r="AC67" s="35"/>
      <c r="AD67" s="400"/>
      <c r="AE67" s="41" t="str">
        <f>IFERROR(VLOOKUP(AD66,Ereignistabelle[],2,FALSE),"")</f>
        <v/>
      </c>
      <c r="AF67" s="42"/>
      <c r="AG67" s="42"/>
      <c r="AH67" s="42"/>
      <c r="AI67" s="42"/>
      <c r="AJ67" s="35"/>
      <c r="AK67" s="400"/>
      <c r="AL67" s="41" t="str">
        <f>IFERROR(VLOOKUP(AK66,Ereignistabelle[],2,FALSE),"")</f>
        <v/>
      </c>
      <c r="AM67" s="42"/>
      <c r="AN67" s="42"/>
      <c r="AO67" s="42"/>
      <c r="AP67" s="42"/>
      <c r="AQ67" s="35"/>
      <c r="AR67" s="400"/>
      <c r="AS67" s="41" t="str">
        <f>IFERROR(VLOOKUP(AR66,Ereignistabelle[],2,FALSE),"")</f>
        <v/>
      </c>
      <c r="AT67" s="42"/>
      <c r="AU67" s="42"/>
      <c r="AV67" s="42"/>
      <c r="AW67" s="42"/>
      <c r="AX67" s="35"/>
      <c r="AY67" s="400"/>
      <c r="AZ67" s="41" t="str">
        <f>IFERROR(VLOOKUP(AY66,Ereignistabelle[],2,FALSE),"")</f>
        <v/>
      </c>
      <c r="BA67" s="42"/>
      <c r="BB67" s="42"/>
      <c r="BC67" s="42"/>
      <c r="BD67" s="42"/>
      <c r="BE67" s="35"/>
      <c r="BF67" s="400"/>
      <c r="BG67" s="41" t="str">
        <f>IFERROR(VLOOKUP(BF66,Ereignistabelle[],2,FALSE),"")</f>
        <v/>
      </c>
      <c r="BH67" s="42"/>
      <c r="BI67" s="42"/>
      <c r="BJ67" s="42"/>
      <c r="BK67" s="42"/>
      <c r="BL67" s="35"/>
      <c r="BM67" s="400"/>
      <c r="BN67" s="41" t="str">
        <f>IFERROR(VLOOKUP(BM66,Ereignistabelle[],2,FALSE),"")</f>
        <v/>
      </c>
      <c r="BO67" s="42"/>
      <c r="BP67" s="42"/>
      <c r="BQ67" s="42"/>
      <c r="BR67" s="42"/>
      <c r="BS67" s="35"/>
      <c r="BT67" s="400"/>
      <c r="BU67" s="41" t="str">
        <f>IFERROR(VLOOKUP(BT66,Ereignistabelle[],2,FALSE),"")</f>
        <v/>
      </c>
      <c r="BV67" s="42"/>
      <c r="BW67" s="42"/>
      <c r="BX67" s="42"/>
      <c r="BY67" s="42"/>
      <c r="BZ67" s="35"/>
      <c r="CA67" s="400"/>
      <c r="CB67" s="41" t="str">
        <f>IFERROR(VLOOKUP(CA66,Ereignistabelle[],2,FALSE),"")</f>
        <v/>
      </c>
      <c r="CC67" s="42"/>
      <c r="CD67" s="42"/>
      <c r="CE67" s="42"/>
      <c r="CF67" s="42"/>
      <c r="CG67" s="35"/>
    </row>
    <row r="68" spans="1:85" ht="15" customHeight="1" x14ac:dyDescent="0.25">
      <c r="A68" s="384" t="s">
        <v>13</v>
      </c>
      <c r="B68" s="381">
        <f>IF(DATE(Einstellungen!$F$47, 2, 0)&gt;Kalender!B66,B66+1,"")</f>
        <v>42396</v>
      </c>
      <c r="C68" s="25" t="str">
        <f>IFERROR(VLOOKUP(B68,FeiertageBW[#All],2,FALSE),"")</f>
        <v/>
      </c>
      <c r="D68" s="8"/>
      <c r="E68" s="8"/>
      <c r="F68" s="8"/>
      <c r="G68" s="8"/>
      <c r="H68" s="32" t="str">
        <f>IF(B68&lt;&gt;"",TRUNC((B68-WEEKDAY(B68,2)-DATE(YEAR(B68+4-WEEKDAY(B68,2)),1,-10))/7)&amp;"","")</f>
        <v>4</v>
      </c>
      <c r="I68" s="381">
        <f>IF(DATE(Einstellungen!$F$47, 3, 0)&gt;Kalender!I66,I66+1,"")</f>
        <v>42424</v>
      </c>
      <c r="J68" s="25" t="str">
        <f>IFERROR(VLOOKUP(I68,FeiertageBW[#All],2,FALSE),"")</f>
        <v/>
      </c>
      <c r="K68" s="8"/>
      <c r="L68" s="8"/>
      <c r="M68" s="8"/>
      <c r="N68" s="8"/>
      <c r="O68" s="32" t="str">
        <f>IF(I68&lt;&gt;"",TRUNC((I68-WEEKDAY(I68,2)-DATE(YEAR(I68+4-WEEKDAY(I68,2)),1,-10))/7)&amp;"","")</f>
        <v>8</v>
      </c>
      <c r="P68" s="386">
        <f>IF(DATE(Einstellungen!$F$47, 4, 0)&gt;Kalender!P66,P66+1,"")</f>
        <v>42459</v>
      </c>
      <c r="Q68" s="25" t="str">
        <f>IFERROR(VLOOKUP(P68,FeiertageBW[#All],2,FALSE),"")</f>
        <v/>
      </c>
      <c r="R68" s="8"/>
      <c r="S68" s="8"/>
      <c r="T68" s="8"/>
      <c r="U68" s="8"/>
      <c r="V68" s="32" t="str">
        <f>IF(P68&lt;&gt;"",TRUNC((P68-WEEKDAY(P68,2)-DATE(YEAR(P68+4-WEEKDAY(P68,2)),1,-10))/7)&amp;"","")</f>
        <v>13</v>
      </c>
      <c r="W68" s="381">
        <f>IF(DATE(Einstellungen!$F$47, 5, 0)&gt;Kalender!W66,W66+1,"")</f>
        <v>42487</v>
      </c>
      <c r="X68" s="25" t="str">
        <f>IFERROR(VLOOKUP(W68,FeiertageBW[#All],2,FALSE),"")</f>
        <v/>
      </c>
      <c r="Y68" s="8"/>
      <c r="Z68" s="8"/>
      <c r="AA68" s="8"/>
      <c r="AB68" s="8"/>
      <c r="AC68" s="32" t="str">
        <f>IF(W68&lt;&gt;"",TRUNC((W68-WEEKDAY(W68,2)-DATE(YEAR(W68+4-WEEKDAY(W68,2)),1,-10))/7)&amp;"","")</f>
        <v>17</v>
      </c>
      <c r="AD68" s="381">
        <f>IF(DATE(Einstellungen!$F$47, 6, 0)&gt;Kalender!AD66,AD66+1,"")</f>
        <v>42515</v>
      </c>
      <c r="AE68" s="25" t="str">
        <f>IFERROR(VLOOKUP(AD68,FeiertageBW[#All],2,FALSE),"")</f>
        <v/>
      </c>
      <c r="AF68" s="8"/>
      <c r="AG68" s="8"/>
      <c r="AH68" s="8"/>
      <c r="AI68" s="8"/>
      <c r="AJ68" s="32" t="str">
        <f>IF(AD68&lt;&gt;"",TRUNC((AD68-WEEKDAY(AD68,2)-DATE(YEAR(AD68+4-WEEKDAY(AD68,2)),1,-10))/7)&amp;"","")</f>
        <v>21</v>
      </c>
      <c r="AK68" s="381">
        <f>IF(DATE(Einstellungen!$F$47, 7, 0)&gt;Kalender!AK66,AK66+1,"")</f>
        <v>42550</v>
      </c>
      <c r="AL68" s="25" t="str">
        <f>IFERROR(VLOOKUP(AK68,FeiertageBW[#All],2,FALSE),"")</f>
        <v/>
      </c>
      <c r="AM68" s="8"/>
      <c r="AN68" s="8"/>
      <c r="AO68" s="8"/>
      <c r="AP68" s="8"/>
      <c r="AQ68" s="32" t="str">
        <f>IF(AK68&lt;&gt;"",TRUNC((AK68-WEEKDAY(AK68,2)-DATE(YEAR(AK68+4-WEEKDAY(AK68,2)),1,-10))/7)&amp;"","")</f>
        <v>26</v>
      </c>
      <c r="AR68" s="381">
        <f>IF(DATE(Einstellungen!$F$47, 8, 0)&gt;Kalender!AR66,AR66+1,"")</f>
        <v>42578</v>
      </c>
      <c r="AS68" s="25" t="str">
        <f>IFERROR(VLOOKUP(AR68,FeiertageBW[#All],2,FALSE),"")</f>
        <v/>
      </c>
      <c r="AT68" s="8"/>
      <c r="AU68" s="8"/>
      <c r="AV68" s="8"/>
      <c r="AW68" s="8"/>
      <c r="AX68" s="32" t="str">
        <f>IF(AR68&lt;&gt;"",TRUNC((AR68-WEEKDAY(AR68,2)-DATE(YEAR(AR68+4-WEEKDAY(AR68,2)),1,-10))/7)&amp;"","")</f>
        <v>30</v>
      </c>
      <c r="AY68" s="381">
        <f>IF(DATE(Einstellungen!$F$47, 9, 0)&gt;Kalender!AY66,AY66+1,"")</f>
        <v>42606</v>
      </c>
      <c r="AZ68" s="25" t="str">
        <f>IFERROR(VLOOKUP(AY68,FeiertageBW[#All],2,FALSE),"")</f>
        <v/>
      </c>
      <c r="BA68" s="8"/>
      <c r="BB68" s="8"/>
      <c r="BC68" s="8"/>
      <c r="BD68" s="8"/>
      <c r="BE68" s="32" t="str">
        <f>IF(AY68&lt;&gt;"",TRUNC((AY68-WEEKDAY(AY68,2)-DATE(YEAR(AY68+4-WEEKDAY(AY68,2)),1,-10))/7)&amp;"","")</f>
        <v>34</v>
      </c>
      <c r="BF68" s="381">
        <f>IF(DATE(Einstellungen!$F$47, 10, 0)&gt;Kalender!BF66,BF66+1,"")</f>
        <v>42641</v>
      </c>
      <c r="BG68" s="25" t="str">
        <f>IFERROR(VLOOKUP(BF68,FeiertageBW[#All],2,FALSE),"")</f>
        <v/>
      </c>
      <c r="BH68" s="8"/>
      <c r="BI68" s="8"/>
      <c r="BJ68" s="8"/>
      <c r="BK68" s="8"/>
      <c r="BL68" s="32" t="str">
        <f>IF(BF68&lt;&gt;"",TRUNC((BF68-WEEKDAY(BF68,2)-DATE(YEAR(BF68+4-WEEKDAY(BF68,2)),1,-10))/7)&amp;"","")</f>
        <v>39</v>
      </c>
      <c r="BM68" s="381">
        <f>IF(DATE(Einstellungen!$F$47, 11, 0)&gt;Kalender!BM66,BM66+1,"")</f>
        <v>42669</v>
      </c>
      <c r="BN68" s="25" t="str">
        <f>IFERROR(VLOOKUP(BM68,FeiertageBW[#All],2,FALSE),"")</f>
        <v/>
      </c>
      <c r="BO68" s="8"/>
      <c r="BP68" s="8"/>
      <c r="BQ68" s="8"/>
      <c r="BR68" s="8"/>
      <c r="BS68" s="32" t="str">
        <f>IF(BM68&lt;&gt;"",TRUNC((BM68-WEEKDAY(BM68,2)-DATE(YEAR(BM68+4-WEEKDAY(BM68,2)),1,-10))/7)&amp;"","")</f>
        <v>43</v>
      </c>
      <c r="BT68" s="381">
        <f>IF(DATE(Einstellungen!$F$47, 12, 0)&gt;Kalender!BT66,BT66+1,"")</f>
        <v>42704</v>
      </c>
      <c r="BU68" s="25" t="str">
        <f>IFERROR(VLOOKUP(BT68,FeiertageBW[#All],2,FALSE),"")</f>
        <v/>
      </c>
      <c r="BV68" s="8"/>
      <c r="BW68" s="8"/>
      <c r="BX68" s="8"/>
      <c r="BY68" s="8"/>
      <c r="BZ68" s="32" t="str">
        <f>IF(BT68&lt;&gt;"",TRUNC((BT68-WEEKDAY(BT68,2)-DATE(YEAR(BT68+4-WEEKDAY(BT68,2)),1,-10))/7)&amp;"","")</f>
        <v>48</v>
      </c>
      <c r="CA68" s="381">
        <f>IF(DATE(Einstellungen!$F$47, 13, 0)&gt;Kalender!CA66,CA66+1,"")</f>
        <v>42732</v>
      </c>
      <c r="CB68" s="25" t="str">
        <f>IFERROR(VLOOKUP(CA68,FeiertageBW[#All],2,FALSE),"")</f>
        <v/>
      </c>
      <c r="CC68" s="8"/>
      <c r="CD68" s="8"/>
      <c r="CE68" s="8"/>
      <c r="CF68" s="8"/>
      <c r="CG68" s="32" t="str">
        <f>IF(CA68&lt;&gt;"",TRUNC((CA68-WEEKDAY(CA68,2)-DATE(YEAR(CA68+4-WEEKDAY(CA68,2)),1,-10))/7)&amp;"","")</f>
        <v>52</v>
      </c>
    </row>
    <row r="69" spans="1:85" s="26" customFormat="1" ht="15" customHeight="1" x14ac:dyDescent="0.25">
      <c r="A69" s="384"/>
      <c r="B69" s="400"/>
      <c r="C69" s="45" t="str">
        <f>IFERROR(VLOOKUP(B68,Ereignistabelle[],2,FALSE),"")</f>
        <v/>
      </c>
      <c r="D69" s="42"/>
      <c r="E69" s="42"/>
      <c r="F69" s="42"/>
      <c r="G69" s="42"/>
      <c r="H69" s="35"/>
      <c r="I69" s="400"/>
      <c r="J69" s="41" t="str">
        <f>IFERROR(VLOOKUP(I68,Ereignistabelle[],2,FALSE),"")</f>
        <v/>
      </c>
      <c r="K69" s="42"/>
      <c r="L69" s="42"/>
      <c r="M69" s="42"/>
      <c r="N69" s="42"/>
      <c r="O69" s="35"/>
      <c r="P69" s="403"/>
      <c r="Q69" s="41" t="str">
        <f>IFERROR(VLOOKUP(P68,Ereignistabelle[],2,FALSE),"")</f>
        <v/>
      </c>
      <c r="R69" s="42"/>
      <c r="S69" s="42"/>
      <c r="T69" s="42"/>
      <c r="U69" s="42"/>
      <c r="V69" s="35"/>
      <c r="W69" s="400"/>
      <c r="X69" s="41" t="str">
        <f>IFERROR(VLOOKUP(W68,Ereignistabelle[],2,FALSE),"")</f>
        <v/>
      </c>
      <c r="Y69" s="42"/>
      <c r="Z69" s="42"/>
      <c r="AA69" s="42"/>
      <c r="AB69" s="42"/>
      <c r="AC69" s="35"/>
      <c r="AD69" s="400"/>
      <c r="AE69" s="41" t="str">
        <f>IFERROR(VLOOKUP(AD68,Ereignistabelle[],2,FALSE),"")</f>
        <v/>
      </c>
      <c r="AF69" s="42"/>
      <c r="AG69" s="42"/>
      <c r="AH69" s="42"/>
      <c r="AI69" s="42"/>
      <c r="AJ69" s="35"/>
      <c r="AK69" s="400"/>
      <c r="AL69" s="41" t="str">
        <f>IFERROR(VLOOKUP(AK68,Ereignistabelle[],2,FALSE),"")</f>
        <v/>
      </c>
      <c r="AM69" s="42"/>
      <c r="AN69" s="42"/>
      <c r="AO69" s="42"/>
      <c r="AP69" s="42"/>
      <c r="AQ69" s="35"/>
      <c r="AR69" s="400"/>
      <c r="AS69" s="41" t="str">
        <f>IFERROR(VLOOKUP(AR68,Ereignistabelle[],2,FALSE),"")</f>
        <v/>
      </c>
      <c r="AT69" s="42"/>
      <c r="AU69" s="42"/>
      <c r="AV69" s="42"/>
      <c r="AW69" s="42"/>
      <c r="AX69" s="35"/>
      <c r="AY69" s="400"/>
      <c r="AZ69" s="41" t="str">
        <f>IFERROR(VLOOKUP(AY68,Ereignistabelle[],2,FALSE),"")</f>
        <v/>
      </c>
      <c r="BA69" s="42"/>
      <c r="BB69" s="42"/>
      <c r="BC69" s="42"/>
      <c r="BD69" s="42"/>
      <c r="BE69" s="35"/>
      <c r="BF69" s="400"/>
      <c r="BG69" s="41" t="str">
        <f>IFERROR(VLOOKUP(BF68,Ereignistabelle[],2,FALSE),"")</f>
        <v/>
      </c>
      <c r="BH69" s="42"/>
      <c r="BI69" s="42"/>
      <c r="BJ69" s="42"/>
      <c r="BK69" s="42"/>
      <c r="BL69" s="35"/>
      <c r="BM69" s="400"/>
      <c r="BN69" s="41" t="str">
        <f>IFERROR(VLOOKUP(BM68,Ereignistabelle[],2,FALSE),"")</f>
        <v>Geburtstag Musterkind</v>
      </c>
      <c r="BO69" s="42"/>
      <c r="BP69" s="42"/>
      <c r="BQ69" s="42"/>
      <c r="BR69" s="42"/>
      <c r="BS69" s="35"/>
      <c r="BT69" s="400"/>
      <c r="BU69" s="41" t="str">
        <f>IFERROR(VLOOKUP(BT68,Ereignistabelle[],2,FALSE),"")</f>
        <v/>
      </c>
      <c r="BV69" s="42"/>
      <c r="BW69" s="42"/>
      <c r="BX69" s="42"/>
      <c r="BY69" s="42"/>
      <c r="BZ69" s="35"/>
      <c r="CA69" s="400"/>
      <c r="CB69" s="41" t="str">
        <f>IFERROR(VLOOKUP(CA68,Ereignistabelle[],2,FALSE),"")</f>
        <v/>
      </c>
      <c r="CC69" s="42"/>
      <c r="CD69" s="42"/>
      <c r="CE69" s="42"/>
      <c r="CF69" s="42"/>
      <c r="CG69" s="35"/>
    </row>
    <row r="70" spans="1:85" ht="15" customHeight="1" x14ac:dyDescent="0.25">
      <c r="A70" s="384" t="s">
        <v>12</v>
      </c>
      <c r="B70" s="381">
        <f>IF(DATE(Einstellungen!$F$47, 2, 0)&gt;Kalender!B68,B68+1,"")</f>
        <v>42397</v>
      </c>
      <c r="C70" s="25" t="str">
        <f>IFERROR(VLOOKUP(B70,FeiertageBW[#All],2,FALSE),"")</f>
        <v/>
      </c>
      <c r="D70" s="8"/>
      <c r="E70" s="8"/>
      <c r="F70" s="8"/>
      <c r="G70" s="8"/>
      <c r="H70" s="32"/>
      <c r="I70" s="381">
        <f>IF(DATE(Einstellungen!$F$47, 3, 0)&gt;Kalender!I68,I68+1,"")</f>
        <v>42425</v>
      </c>
      <c r="J70" s="25" t="str">
        <f>IFERROR(VLOOKUP(I70,FeiertageBW[#All],2,FALSE),"")</f>
        <v/>
      </c>
      <c r="K70" s="8"/>
      <c r="L70" s="8"/>
      <c r="M70" s="8"/>
      <c r="N70" s="8"/>
      <c r="O70" s="32"/>
      <c r="P70" s="386">
        <f>IF(DATE(Einstellungen!$F$47, 4, 0)&gt;Kalender!P68,P68+1,"")</f>
        <v>42460</v>
      </c>
      <c r="Q70" s="25" t="str">
        <f>IFERROR(VLOOKUP(P70,FeiertageBW[#All],2,FALSE),"")</f>
        <v/>
      </c>
      <c r="R70" s="8"/>
      <c r="S70" s="8"/>
      <c r="T70" s="8"/>
      <c r="U70" s="8"/>
      <c r="V70" s="32"/>
      <c r="W70" s="381">
        <f>IF(DATE(Einstellungen!$F$47, 5, 0)&gt;Kalender!W68,W68+1,"")</f>
        <v>42488</v>
      </c>
      <c r="X70" s="25" t="str">
        <f>IFERROR(VLOOKUP(W70,FeiertageBW[#All],2,FALSE),"")</f>
        <v/>
      </c>
      <c r="Y70" s="8"/>
      <c r="Z70" s="8"/>
      <c r="AA70" s="8"/>
      <c r="AB70" s="8"/>
      <c r="AC70" s="32"/>
      <c r="AD70" s="381">
        <f>IF(DATE(Einstellungen!$F$47, 6, 0)&gt;Kalender!AD68,AD68+1,"")</f>
        <v>42516</v>
      </c>
      <c r="AE70" s="25" t="str">
        <f>IFERROR(VLOOKUP(AD70,FeiertageBW[#All],2,FALSE),"")</f>
        <v>Fronleichnam</v>
      </c>
      <c r="AF70" s="8"/>
      <c r="AG70" s="8"/>
      <c r="AH70" s="8"/>
      <c r="AI70" s="8"/>
      <c r="AJ70" s="32"/>
      <c r="AK70" s="381">
        <f>IF(DATE(Einstellungen!$F$47, 7, 0)&gt;Kalender!AK68,AK68+1,"")</f>
        <v>42551</v>
      </c>
      <c r="AL70" s="25" t="str">
        <f>IFERROR(VLOOKUP(AK70,FeiertageBW[#All],2,FALSE),"")</f>
        <v/>
      </c>
      <c r="AM70" s="8"/>
      <c r="AN70" s="8"/>
      <c r="AO70" s="8"/>
      <c r="AP70" s="8"/>
      <c r="AQ70" s="32"/>
      <c r="AR70" s="381">
        <f>IF(DATE(Einstellungen!$F$47, 8, 0)&gt;Kalender!AR68,AR68+1,"")</f>
        <v>42579</v>
      </c>
      <c r="AS70" s="25" t="str">
        <f>IFERROR(VLOOKUP(AR70,FeiertageBW[#All],2,FALSE),"")</f>
        <v/>
      </c>
      <c r="AT70" s="8"/>
      <c r="AU70" s="8"/>
      <c r="AV70" s="8"/>
      <c r="AW70" s="8"/>
      <c r="AX70" s="32"/>
      <c r="AY70" s="381">
        <f>IF(DATE(Einstellungen!$F$47, 9, 0)&gt;Kalender!AY68,AY68+1,"")</f>
        <v>42607</v>
      </c>
      <c r="AZ70" s="25" t="str">
        <f>IFERROR(VLOOKUP(AY70,FeiertageBW[#All],2,FALSE),"")</f>
        <v/>
      </c>
      <c r="BA70" s="8"/>
      <c r="BB70" s="8"/>
      <c r="BC70" s="8"/>
      <c r="BD70" s="8"/>
      <c r="BE70" s="32"/>
      <c r="BF70" s="381">
        <f>IF(DATE(Einstellungen!$F$47, 10, 0)&gt;Kalender!BF68,BF68+1,"")</f>
        <v>42642</v>
      </c>
      <c r="BG70" s="25" t="str">
        <f>IFERROR(VLOOKUP(BF70,FeiertageBW[#All],2,FALSE),"")</f>
        <v/>
      </c>
      <c r="BH70" s="8"/>
      <c r="BI70" s="8"/>
      <c r="BJ70" s="8"/>
      <c r="BK70" s="8"/>
      <c r="BL70" s="32"/>
      <c r="BM70" s="381">
        <f>IF(DATE(Einstellungen!$F$47, 11, 0)&gt;Kalender!BM68,BM68+1,"")</f>
        <v>42670</v>
      </c>
      <c r="BN70" s="25" t="str">
        <f>IFERROR(VLOOKUP(BM70,FeiertageBW[#All],2,FALSE),"")</f>
        <v/>
      </c>
      <c r="BO70" s="8"/>
      <c r="BP70" s="8"/>
      <c r="BQ70" s="8"/>
      <c r="BR70" s="8"/>
      <c r="BS70" s="32"/>
      <c r="BT70" s="381" t="str">
        <f>IF(DATE(Einstellungen!$F$47, 12, 0)&gt;Kalender!BT68,BT68+1,"")</f>
        <v/>
      </c>
      <c r="BU70" s="25" t="str">
        <f>IFERROR(VLOOKUP(BT70,FeiertageBW[#All],2,FALSE),"")</f>
        <v/>
      </c>
      <c r="BV70" s="8"/>
      <c r="BW70" s="8"/>
      <c r="BX70" s="8"/>
      <c r="BY70" s="8"/>
      <c r="BZ70" s="32"/>
      <c r="CA70" s="381">
        <f>IF(DATE(Einstellungen!$F$47, 13, 0)&gt;Kalender!CA68,CA68+1,"")</f>
        <v>42733</v>
      </c>
      <c r="CB70" s="25" t="str">
        <f>IFERROR(VLOOKUP(CA70,FeiertageBW[#All],2,FALSE),"")</f>
        <v/>
      </c>
      <c r="CC70" s="8"/>
      <c r="CD70" s="8"/>
      <c r="CE70" s="8"/>
      <c r="CF70" s="8"/>
      <c r="CG70" s="32"/>
    </row>
    <row r="71" spans="1:85" s="26" customFormat="1" ht="15" customHeight="1" x14ac:dyDescent="0.25">
      <c r="A71" s="384"/>
      <c r="B71" s="400"/>
      <c r="C71" s="45" t="str">
        <f>IFERROR(VLOOKUP(B70,Ereignistabelle[],2,FALSE),"")</f>
        <v/>
      </c>
      <c r="D71" s="42"/>
      <c r="E71" s="42"/>
      <c r="F71" s="42"/>
      <c r="G71" s="42"/>
      <c r="H71" s="35"/>
      <c r="I71" s="400"/>
      <c r="J71" s="41" t="str">
        <f>IFERROR(VLOOKUP(I70,Ereignistabelle[],2,FALSE),"")</f>
        <v/>
      </c>
      <c r="K71" s="42"/>
      <c r="L71" s="42"/>
      <c r="M71" s="42"/>
      <c r="N71" s="42"/>
      <c r="O71" s="35"/>
      <c r="P71" s="403"/>
      <c r="Q71" s="41" t="str">
        <f>IFERROR(VLOOKUP(P70,Ereignistabelle[],2,FALSE),"")</f>
        <v/>
      </c>
      <c r="R71" s="42"/>
      <c r="S71" s="42"/>
      <c r="T71" s="42"/>
      <c r="U71" s="42"/>
      <c r="V71" s="35"/>
      <c r="W71" s="400"/>
      <c r="X71" s="41" t="str">
        <f>IFERROR(VLOOKUP(W70,Ereignistabelle[],2,FALSE),"")</f>
        <v/>
      </c>
      <c r="Y71" s="42"/>
      <c r="Z71" s="42"/>
      <c r="AA71" s="42"/>
      <c r="AB71" s="42"/>
      <c r="AC71" s="35"/>
      <c r="AD71" s="400"/>
      <c r="AE71" s="41" t="str">
        <f>IFERROR(VLOOKUP(AD70,Ereignistabelle[],2,FALSE),"")</f>
        <v/>
      </c>
      <c r="AF71" s="42"/>
      <c r="AG71" s="42"/>
      <c r="AH71" s="42"/>
      <c r="AI71" s="42"/>
      <c r="AJ71" s="35"/>
      <c r="AK71" s="400"/>
      <c r="AL71" s="41" t="str">
        <f>IFERROR(VLOOKUP(AK70,Ereignistabelle[],2,FALSE),"")</f>
        <v/>
      </c>
      <c r="AM71" s="42"/>
      <c r="AN71" s="42"/>
      <c r="AO71" s="42"/>
      <c r="AP71" s="42"/>
      <c r="AQ71" s="35"/>
      <c r="AR71" s="400"/>
      <c r="AS71" s="41" t="str">
        <f>IFERROR(VLOOKUP(AR70,Ereignistabelle[],2,FALSE),"")</f>
        <v/>
      </c>
      <c r="AT71" s="42"/>
      <c r="AU71" s="42"/>
      <c r="AV71" s="42"/>
      <c r="AW71" s="42"/>
      <c r="AX71" s="35"/>
      <c r="AY71" s="400"/>
      <c r="AZ71" s="41" t="str">
        <f>IFERROR(VLOOKUP(AY70,Ereignistabelle[],2,FALSE),"")</f>
        <v/>
      </c>
      <c r="BA71" s="42"/>
      <c r="BB71" s="42"/>
      <c r="BC71" s="42"/>
      <c r="BD71" s="42"/>
      <c r="BE71" s="35"/>
      <c r="BF71" s="400"/>
      <c r="BG71" s="41" t="str">
        <f>IFERROR(VLOOKUP(BF70,Ereignistabelle[],2,FALSE),"")</f>
        <v/>
      </c>
      <c r="BH71" s="42"/>
      <c r="BI71" s="42"/>
      <c r="BJ71" s="42"/>
      <c r="BK71" s="42"/>
      <c r="BL71" s="35"/>
      <c r="BM71" s="400"/>
      <c r="BN71" s="41" t="str">
        <f>IFERROR(VLOOKUP(BM70,Ereignistabelle[],2,FALSE),"")</f>
        <v/>
      </c>
      <c r="BO71" s="42"/>
      <c r="BP71" s="42"/>
      <c r="BQ71" s="42"/>
      <c r="BR71" s="42"/>
      <c r="BS71" s="35"/>
      <c r="BT71" s="400"/>
      <c r="BU71" s="41" t="str">
        <f>IFERROR(VLOOKUP(BT70,Ereignistabelle[],2,FALSE),"")</f>
        <v/>
      </c>
      <c r="BV71" s="42"/>
      <c r="BW71" s="42"/>
      <c r="BX71" s="42"/>
      <c r="BY71" s="42"/>
      <c r="BZ71" s="35"/>
      <c r="CA71" s="400"/>
      <c r="CB71" s="41" t="str">
        <f>IFERROR(VLOOKUP(CA70,Ereignistabelle[],2,FALSE),"")</f>
        <v/>
      </c>
      <c r="CC71" s="42"/>
      <c r="CD71" s="42"/>
      <c r="CE71" s="42"/>
      <c r="CF71" s="42"/>
      <c r="CG71" s="35"/>
    </row>
    <row r="72" spans="1:85" ht="15" customHeight="1" x14ac:dyDescent="0.25">
      <c r="A72" s="384" t="s">
        <v>15</v>
      </c>
      <c r="B72" s="381">
        <f>IF(DATE(Einstellungen!$F$47, 2, 0)&gt;Kalender!B70,B70+1,"")</f>
        <v>42398</v>
      </c>
      <c r="C72" s="25" t="str">
        <f>IFERROR(VLOOKUP(B72,FeiertageBW[#All],2,FALSE),"")</f>
        <v/>
      </c>
      <c r="D72" s="8"/>
      <c r="E72" s="8"/>
      <c r="F72" s="8"/>
      <c r="G72" s="8"/>
      <c r="H72" s="32"/>
      <c r="I72" s="381">
        <f>IF(DATE(Einstellungen!$F$47, 3, 0)&gt;Kalender!I70,I70+1,"")</f>
        <v>42426</v>
      </c>
      <c r="J72" s="25" t="str">
        <f>IFERROR(VLOOKUP(I72,FeiertageBW[#All],2,FALSE),"")</f>
        <v/>
      </c>
      <c r="K72" s="8"/>
      <c r="L72" s="8"/>
      <c r="M72" s="8"/>
      <c r="N72" s="8"/>
      <c r="O72" s="32"/>
      <c r="P72" s="386" t="str">
        <f>IF(DATE(Einstellungen!$F$47, 4, 0)&gt;Kalender!P70,P70+1,"")</f>
        <v/>
      </c>
      <c r="Q72" s="25" t="str">
        <f>IFERROR(VLOOKUP(P72,FeiertageBW[#All],2,FALSE),"")</f>
        <v/>
      </c>
      <c r="R72" s="8"/>
      <c r="S72" s="8"/>
      <c r="T72" s="8"/>
      <c r="U72" s="8"/>
      <c r="V72" s="32"/>
      <c r="W72" s="381">
        <f>IF(DATE(Einstellungen!$F$47, 5, 0)&gt;Kalender!W70,W70+1,"")</f>
        <v>42489</v>
      </c>
      <c r="X72" s="25" t="str">
        <f>IFERROR(VLOOKUP(W72,FeiertageBW[#All],2,FALSE),"")</f>
        <v/>
      </c>
      <c r="Y72" s="8"/>
      <c r="Z72" s="8"/>
      <c r="AA72" s="8"/>
      <c r="AB72" s="8"/>
      <c r="AC72" s="32"/>
      <c r="AD72" s="381">
        <f>IF(DATE(Einstellungen!$F$47, 6, 0)&gt;Kalender!AD70,AD70+1,"")</f>
        <v>42517</v>
      </c>
      <c r="AE72" s="25" t="str">
        <f>IFERROR(VLOOKUP(AD72,FeiertageBW[#All],2,FALSE),"")</f>
        <v/>
      </c>
      <c r="AF72" s="8"/>
      <c r="AG72" s="8"/>
      <c r="AH72" s="8"/>
      <c r="AI72" s="8"/>
      <c r="AJ72" s="32"/>
      <c r="AK72" s="381" t="str">
        <f>IF(DATE(Einstellungen!$F$47, 7, 0)&gt;Kalender!AK70,AK70+1,"")</f>
        <v/>
      </c>
      <c r="AL72" s="25" t="str">
        <f>IFERROR(VLOOKUP(AK72,FeiertageBW[#All],2,FALSE),"")</f>
        <v/>
      </c>
      <c r="AM72" s="8"/>
      <c r="AN72" s="8"/>
      <c r="AO72" s="8"/>
      <c r="AP72" s="8"/>
      <c r="AQ72" s="32"/>
      <c r="AR72" s="381">
        <f>IF(DATE(Einstellungen!$F$47, 8, 0)&gt;Kalender!AR70,AR70+1,"")</f>
        <v>42580</v>
      </c>
      <c r="AS72" s="25" t="str">
        <f>IFERROR(VLOOKUP(AR72,FeiertageBW[#All],2,FALSE),"")</f>
        <v/>
      </c>
      <c r="AT72" s="8"/>
      <c r="AU72" s="8"/>
      <c r="AV72" s="8"/>
      <c r="AW72" s="8"/>
      <c r="AX72" s="32"/>
      <c r="AY72" s="381">
        <f>IF(DATE(Einstellungen!$F$47, 9, 0)&gt;Kalender!AY70,AY70+1,"")</f>
        <v>42608</v>
      </c>
      <c r="AZ72" s="25" t="str">
        <f>IFERROR(VLOOKUP(AY72,FeiertageBW[#All],2,FALSE),"")</f>
        <v/>
      </c>
      <c r="BA72" s="8"/>
      <c r="BB72" s="8"/>
      <c r="BC72" s="8"/>
      <c r="BD72" s="8"/>
      <c r="BE72" s="32"/>
      <c r="BF72" s="381">
        <f>IF(DATE(Einstellungen!$F$47, 10, 0)&gt;Kalender!BF70,BF70+1,"")</f>
        <v>42643</v>
      </c>
      <c r="BG72" s="25" t="str">
        <f>IFERROR(VLOOKUP(BF72,FeiertageBW[#All],2,FALSE),"")</f>
        <v/>
      </c>
      <c r="BH72" s="8"/>
      <c r="BI72" s="8"/>
      <c r="BJ72" s="8"/>
      <c r="BK72" s="8"/>
      <c r="BL72" s="32"/>
      <c r="BM72" s="381">
        <f>IF(DATE(Einstellungen!$F$47, 11, 0)&gt;Kalender!BM70,BM70+1,"")</f>
        <v>42671</v>
      </c>
      <c r="BN72" s="25" t="str">
        <f>IFERROR(VLOOKUP(BM72,FeiertageBW[#All],2,FALSE),"")</f>
        <v/>
      </c>
      <c r="BO72" s="8"/>
      <c r="BP72" s="8"/>
      <c r="BQ72" s="8"/>
      <c r="BR72" s="8"/>
      <c r="BS72" s="32"/>
      <c r="BT72" s="381" t="str">
        <f>IF(DATE(Einstellungen!$F$47, 12, 0)&gt;Kalender!BT70,BT70+1,"")</f>
        <v/>
      </c>
      <c r="BU72" s="25" t="str">
        <f>IFERROR(VLOOKUP(BT72,FeiertageBW[#All],2,FALSE),"")</f>
        <v/>
      </c>
      <c r="BV72" s="8"/>
      <c r="BW72" s="8"/>
      <c r="BX72" s="8"/>
      <c r="BY72" s="8"/>
      <c r="BZ72" s="32"/>
      <c r="CA72" s="381">
        <f>IF(DATE(Einstellungen!$F$47, 13, 0)&gt;Kalender!CA70,CA70+1,"")</f>
        <v>42734</v>
      </c>
      <c r="CB72" s="25" t="str">
        <f>IFERROR(VLOOKUP(CA72,FeiertageBW[#All],2,FALSE),"")</f>
        <v/>
      </c>
      <c r="CC72" s="8"/>
      <c r="CD72" s="8"/>
      <c r="CE72" s="8"/>
      <c r="CF72" s="8"/>
      <c r="CG72" s="32"/>
    </row>
    <row r="73" spans="1:85" s="26" customFormat="1" ht="15" customHeight="1" x14ac:dyDescent="0.25">
      <c r="A73" s="384"/>
      <c r="B73" s="400"/>
      <c r="C73" s="45" t="str">
        <f>IFERROR(VLOOKUP(B72,Ereignistabelle[],2,FALSE),"")</f>
        <v/>
      </c>
      <c r="D73" s="42"/>
      <c r="E73" s="42"/>
      <c r="F73" s="42"/>
      <c r="G73" s="42"/>
      <c r="H73" s="35"/>
      <c r="I73" s="400"/>
      <c r="J73" s="41" t="str">
        <f>IFERROR(VLOOKUP(I72,Ereignistabelle[],2,FALSE),"")</f>
        <v/>
      </c>
      <c r="K73" s="42"/>
      <c r="L73" s="42"/>
      <c r="M73" s="42"/>
      <c r="N73" s="42"/>
      <c r="O73" s="35"/>
      <c r="P73" s="403"/>
      <c r="Q73" s="41" t="str">
        <f>IFERROR(VLOOKUP(P72,Ereignistabelle[],2,FALSE),"")</f>
        <v/>
      </c>
      <c r="R73" s="42"/>
      <c r="S73" s="42"/>
      <c r="T73" s="42"/>
      <c r="U73" s="42"/>
      <c r="V73" s="35"/>
      <c r="W73" s="400"/>
      <c r="X73" s="41" t="str">
        <f>IFERROR(VLOOKUP(W72,Ereignistabelle[],2,FALSE),"")</f>
        <v/>
      </c>
      <c r="Y73" s="42"/>
      <c r="Z73" s="42"/>
      <c r="AA73" s="42"/>
      <c r="AB73" s="42"/>
      <c r="AC73" s="35"/>
      <c r="AD73" s="400"/>
      <c r="AE73" s="41" t="str">
        <f>IFERROR(VLOOKUP(AD72,Ereignistabelle[],2,FALSE),"")</f>
        <v/>
      </c>
      <c r="AF73" s="42"/>
      <c r="AG73" s="42"/>
      <c r="AH73" s="42"/>
      <c r="AI73" s="42"/>
      <c r="AJ73" s="35"/>
      <c r="AK73" s="400"/>
      <c r="AL73" s="41" t="str">
        <f>IFERROR(VLOOKUP(AK72,Ereignistabelle[],2,FALSE),"")</f>
        <v/>
      </c>
      <c r="AM73" s="42"/>
      <c r="AN73" s="42"/>
      <c r="AO73" s="42"/>
      <c r="AP73" s="42"/>
      <c r="AQ73" s="35"/>
      <c r="AR73" s="400"/>
      <c r="AS73" s="41" t="str">
        <f>IFERROR(VLOOKUP(AR72,Ereignistabelle[],2,FALSE),"")</f>
        <v/>
      </c>
      <c r="AT73" s="42"/>
      <c r="AU73" s="42"/>
      <c r="AV73" s="42"/>
      <c r="AW73" s="42"/>
      <c r="AX73" s="35"/>
      <c r="AY73" s="400"/>
      <c r="AZ73" s="41" t="str">
        <f>IFERROR(VLOOKUP(AY72,Ereignistabelle[],2,FALSE),"")</f>
        <v/>
      </c>
      <c r="BA73" s="42"/>
      <c r="BB73" s="42"/>
      <c r="BC73" s="42"/>
      <c r="BD73" s="42"/>
      <c r="BE73" s="35"/>
      <c r="BF73" s="400"/>
      <c r="BG73" s="41" t="str">
        <f>IFERROR(VLOOKUP(BF72,Ereignistabelle[],2,FALSE),"")</f>
        <v/>
      </c>
      <c r="BH73" s="42"/>
      <c r="BI73" s="42"/>
      <c r="BJ73" s="42"/>
      <c r="BK73" s="42"/>
      <c r="BL73" s="35"/>
      <c r="BM73" s="400"/>
      <c r="BN73" s="41" t="str">
        <f>IFERROR(VLOOKUP(BM72,Ereignistabelle[],2,FALSE),"")</f>
        <v/>
      </c>
      <c r="BO73" s="42"/>
      <c r="BP73" s="42"/>
      <c r="BQ73" s="42"/>
      <c r="BR73" s="42"/>
      <c r="BS73" s="35"/>
      <c r="BT73" s="400"/>
      <c r="BU73" s="41" t="str">
        <f>IFERROR(VLOOKUP(BT72,Ereignistabelle[],2,FALSE),"")</f>
        <v/>
      </c>
      <c r="BV73" s="42"/>
      <c r="BW73" s="42"/>
      <c r="BX73" s="42"/>
      <c r="BY73" s="42"/>
      <c r="BZ73" s="35"/>
      <c r="CA73" s="400"/>
      <c r="CB73" s="41" t="str">
        <f>IFERROR(VLOOKUP(CA72,Ereignistabelle[],2,FALSE),"")</f>
        <v/>
      </c>
      <c r="CC73" s="42"/>
      <c r="CD73" s="42"/>
      <c r="CE73" s="42"/>
      <c r="CF73" s="42"/>
      <c r="CG73" s="35"/>
    </row>
    <row r="74" spans="1:85" ht="15" customHeight="1" x14ac:dyDescent="0.25">
      <c r="A74" s="407" t="s">
        <v>16</v>
      </c>
      <c r="B74" s="401">
        <f>IF(DATE(Einstellungen!$F$47, 2, 0)&gt;Kalender!B72,B72+1,"")</f>
        <v>42399</v>
      </c>
      <c r="C74" s="27" t="str">
        <f>IFERROR(VLOOKUP(B74,FeiertageBW[#All],2,FALSE),"")</f>
        <v/>
      </c>
      <c r="D74" s="21"/>
      <c r="E74" s="21"/>
      <c r="F74" s="21"/>
      <c r="G74" s="21"/>
      <c r="H74" s="36"/>
      <c r="I74" s="401">
        <f>IF(DATE(Einstellungen!$F$47, 3, 0)&gt;Kalender!I72,I72+1,"")</f>
        <v>42427</v>
      </c>
      <c r="J74" s="27" t="str">
        <f>IFERROR(VLOOKUP(I74,FeiertageBW[#All],2,FALSE),"")</f>
        <v/>
      </c>
      <c r="K74" s="21"/>
      <c r="L74" s="21"/>
      <c r="M74" s="21"/>
      <c r="N74" s="21"/>
      <c r="O74" s="36"/>
      <c r="P74" s="401" t="str">
        <f>IF(DATE(Einstellungen!$F$47, 4, 0)&gt;Kalender!P72,P72+1,"")</f>
        <v/>
      </c>
      <c r="Q74" s="27" t="str">
        <f>IFERROR(VLOOKUP(P74,FeiertageBW[#All],2,FALSE),"")</f>
        <v/>
      </c>
      <c r="R74" s="21"/>
      <c r="S74" s="21"/>
      <c r="T74" s="21"/>
      <c r="U74" s="21"/>
      <c r="V74" s="36"/>
      <c r="W74" s="401">
        <f>IF(DATE(Einstellungen!$F$47, 5, 0)&gt;Kalender!W72,W72+1,"")</f>
        <v>42490</v>
      </c>
      <c r="X74" s="27" t="str">
        <f>IFERROR(VLOOKUP(W74,FeiertageBW[#All],2,FALSE),"")</f>
        <v/>
      </c>
      <c r="Y74" s="21"/>
      <c r="Z74" s="21"/>
      <c r="AA74" s="21"/>
      <c r="AB74" s="21"/>
      <c r="AC74" s="36"/>
      <c r="AD74" s="401">
        <f>IF(DATE(Einstellungen!$F$47, 6, 0)&gt;Kalender!AD72,AD72+1,"")</f>
        <v>42518</v>
      </c>
      <c r="AE74" s="27" t="str">
        <f>IFERROR(VLOOKUP(AD74,FeiertageBW[#All],2,FALSE),"")</f>
        <v/>
      </c>
      <c r="AF74" s="21"/>
      <c r="AG74" s="21"/>
      <c r="AH74" s="21"/>
      <c r="AI74" s="21"/>
      <c r="AJ74" s="36"/>
      <c r="AK74" s="401" t="str">
        <f>IF(DATE(Einstellungen!$F$47, 7, 0)&gt;Kalender!AK72,AK72+1,"")</f>
        <v/>
      </c>
      <c r="AL74" s="27" t="str">
        <f>IFERROR(VLOOKUP(AK74,FeiertageBW[#All],2,FALSE),"")</f>
        <v/>
      </c>
      <c r="AM74" s="21"/>
      <c r="AN74" s="21"/>
      <c r="AO74" s="21"/>
      <c r="AP74" s="21"/>
      <c r="AQ74" s="36"/>
      <c r="AR74" s="401">
        <f>IF(DATE(Einstellungen!$F$47, 8, 0)&gt;Kalender!AR72,AR72+1,"")</f>
        <v>42581</v>
      </c>
      <c r="AS74" s="27" t="str">
        <f>IFERROR(VLOOKUP(AR74,FeiertageBW[#All],2,FALSE),"")</f>
        <v/>
      </c>
      <c r="AT74" s="21"/>
      <c r="AU74" s="21"/>
      <c r="AV74" s="21"/>
      <c r="AW74" s="21"/>
      <c r="AX74" s="36"/>
      <c r="AY74" s="401">
        <f>IF(DATE(Einstellungen!$F$47, 9, 0)&gt;Kalender!AY72,AY72+1,"")</f>
        <v>42609</v>
      </c>
      <c r="AZ74" s="27" t="str">
        <f>IFERROR(VLOOKUP(AY74,FeiertageBW[#All],2,FALSE),"")</f>
        <v/>
      </c>
      <c r="BA74" s="21"/>
      <c r="BB74" s="21"/>
      <c r="BC74" s="21"/>
      <c r="BD74" s="21"/>
      <c r="BE74" s="36"/>
      <c r="BF74" s="401" t="str">
        <f>IF(DATE(Einstellungen!$F$47, 10, 0)&gt;Kalender!BF72,BF72+1,"")</f>
        <v/>
      </c>
      <c r="BG74" s="27" t="str">
        <f>IFERROR(VLOOKUP(BF74,FeiertageBW[#All],2,FALSE),"")</f>
        <v/>
      </c>
      <c r="BH74" s="21"/>
      <c r="BI74" s="21"/>
      <c r="BJ74" s="21"/>
      <c r="BK74" s="21"/>
      <c r="BL74" s="36"/>
      <c r="BM74" s="401">
        <f>IF(DATE(Einstellungen!$F$47, 11, 0)&gt;Kalender!BM72,BM72+1,"")</f>
        <v>42672</v>
      </c>
      <c r="BN74" s="27" t="str">
        <f>IFERROR(VLOOKUP(BM74,FeiertageBW[#All],2,FALSE),"")</f>
        <v/>
      </c>
      <c r="BO74" s="21"/>
      <c r="BP74" s="21"/>
      <c r="BQ74" s="21"/>
      <c r="BR74" s="21"/>
      <c r="BS74" s="36"/>
      <c r="BT74" s="401" t="str">
        <f>IF(DATE(Einstellungen!$F$47, 12, 0)&gt;Kalender!BT72,BT72+1,"")</f>
        <v/>
      </c>
      <c r="BU74" s="27" t="str">
        <f>IFERROR(VLOOKUP(BT74,FeiertageBW[#All],2,FALSE),"")</f>
        <v/>
      </c>
      <c r="BV74" s="21"/>
      <c r="BW74" s="21"/>
      <c r="BX74" s="21"/>
      <c r="BY74" s="21"/>
      <c r="BZ74" s="36"/>
      <c r="CA74" s="401">
        <f>IF(DATE(Einstellungen!$F$47, 13, 0)&gt;Kalender!CA72,CA72+1,"")</f>
        <v>42735</v>
      </c>
      <c r="CB74" s="27" t="str">
        <f>IFERROR(VLOOKUP(CA74,FeiertageBW[#All],2,FALSE),"")</f>
        <v>Silvester</v>
      </c>
      <c r="CC74" s="21"/>
      <c r="CD74" s="21"/>
      <c r="CE74" s="21"/>
      <c r="CF74" s="21"/>
      <c r="CG74" s="36"/>
    </row>
    <row r="75" spans="1:85" s="26" customFormat="1" ht="15" customHeight="1" x14ac:dyDescent="0.25">
      <c r="A75" s="407"/>
      <c r="B75" s="402"/>
      <c r="C75" s="178" t="str">
        <f>IFERROR(VLOOKUP(B74,Ereignistabelle[],2,FALSE),"")</f>
        <v/>
      </c>
      <c r="D75" s="44"/>
      <c r="E75" s="44"/>
      <c r="F75" s="44"/>
      <c r="G75" s="44"/>
      <c r="H75" s="37"/>
      <c r="I75" s="402"/>
      <c r="J75" s="43" t="str">
        <f>IFERROR(VLOOKUP(I74,Ereignistabelle[],2,FALSE),"")</f>
        <v/>
      </c>
      <c r="K75" s="44"/>
      <c r="L75" s="44"/>
      <c r="M75" s="44"/>
      <c r="N75" s="44"/>
      <c r="O75" s="37"/>
      <c r="P75" s="402"/>
      <c r="Q75" s="43" t="str">
        <f>IFERROR(VLOOKUP(P74,Ereignistabelle[],2,FALSE),"")</f>
        <v/>
      </c>
      <c r="R75" s="44"/>
      <c r="S75" s="44"/>
      <c r="T75" s="44"/>
      <c r="U75" s="44"/>
      <c r="V75" s="37"/>
      <c r="W75" s="402"/>
      <c r="X75" s="43" t="str">
        <f>IFERROR(VLOOKUP(W74,Ereignistabelle[],2,FALSE),"")</f>
        <v/>
      </c>
      <c r="Y75" s="44"/>
      <c r="Z75" s="44"/>
      <c r="AA75" s="44"/>
      <c r="AB75" s="44"/>
      <c r="AC75" s="37"/>
      <c r="AD75" s="402"/>
      <c r="AE75" s="43" t="str">
        <f>IFERROR(VLOOKUP(AD74,Ereignistabelle[],2,FALSE),"")</f>
        <v/>
      </c>
      <c r="AF75" s="44"/>
      <c r="AG75" s="44"/>
      <c r="AH75" s="44"/>
      <c r="AI75" s="44"/>
      <c r="AJ75" s="37"/>
      <c r="AK75" s="402"/>
      <c r="AL75" s="43" t="str">
        <f>IFERROR(VLOOKUP(AK74,Ereignistabelle[],2,FALSE),"")</f>
        <v/>
      </c>
      <c r="AM75" s="44"/>
      <c r="AN75" s="44"/>
      <c r="AO75" s="44"/>
      <c r="AP75" s="44"/>
      <c r="AQ75" s="37"/>
      <c r="AR75" s="402"/>
      <c r="AS75" s="43" t="str">
        <f>IFERROR(VLOOKUP(AR74,Ereignistabelle[],2,FALSE),"")</f>
        <v/>
      </c>
      <c r="AT75" s="44"/>
      <c r="AU75" s="44"/>
      <c r="AV75" s="44"/>
      <c r="AW75" s="44"/>
      <c r="AX75" s="37"/>
      <c r="AY75" s="402"/>
      <c r="AZ75" s="43" t="str">
        <f>IFERROR(VLOOKUP(AY74,Ereignistabelle[],2,FALSE),"")</f>
        <v/>
      </c>
      <c r="BA75" s="44"/>
      <c r="BB75" s="44"/>
      <c r="BC75" s="44"/>
      <c r="BD75" s="44"/>
      <c r="BE75" s="37"/>
      <c r="BF75" s="402"/>
      <c r="BG75" s="43" t="str">
        <f>IFERROR(VLOOKUP(BF74,Ereignistabelle[],2,FALSE),"")</f>
        <v/>
      </c>
      <c r="BH75" s="44"/>
      <c r="BI75" s="44"/>
      <c r="BJ75" s="44"/>
      <c r="BK75" s="44"/>
      <c r="BL75" s="37"/>
      <c r="BM75" s="402"/>
      <c r="BN75" s="43" t="str">
        <f>IFERROR(VLOOKUP(BM74,Ereignistabelle[],2,FALSE),"")</f>
        <v/>
      </c>
      <c r="BO75" s="44"/>
      <c r="BP75" s="44"/>
      <c r="BQ75" s="44"/>
      <c r="BR75" s="44"/>
      <c r="BS75" s="37"/>
      <c r="BT75" s="402"/>
      <c r="BU75" s="43" t="str">
        <f>IFERROR(VLOOKUP(BT74,Ereignistabelle[],2,FALSE),"")</f>
        <v/>
      </c>
      <c r="BV75" s="44"/>
      <c r="BW75" s="44"/>
      <c r="BX75" s="44"/>
      <c r="BY75" s="44"/>
      <c r="BZ75" s="37"/>
      <c r="CA75" s="402"/>
      <c r="CB75" s="43" t="str">
        <f>IFERROR(VLOOKUP(CA74,Ereignistabelle[],2,FALSE),"")</f>
        <v/>
      </c>
      <c r="CC75" s="44"/>
      <c r="CD75" s="44"/>
      <c r="CE75" s="44"/>
      <c r="CF75" s="44"/>
      <c r="CG75" s="37"/>
    </row>
    <row r="76" spans="1:85" ht="15" customHeight="1" x14ac:dyDescent="0.25">
      <c r="A76" s="407" t="s">
        <v>17</v>
      </c>
      <c r="B76" s="401">
        <f>IF(DATE(Einstellungen!$F$47, 2, 0)&gt;Kalender!B74,B74+1,"")</f>
        <v>42400</v>
      </c>
      <c r="C76" s="27" t="str">
        <f>IFERROR(VLOOKUP(B76,FeiertageBW[#All],2,FALSE),"")</f>
        <v/>
      </c>
      <c r="D76" s="21"/>
      <c r="E76" s="21"/>
      <c r="F76" s="21"/>
      <c r="G76" s="21"/>
      <c r="H76" s="36"/>
      <c r="I76" s="401">
        <f>IF(DATE(Einstellungen!$F$47, 3, 0)&gt;Kalender!I74,I74+1,"")</f>
        <v>42428</v>
      </c>
      <c r="J76" s="27" t="str">
        <f>IFERROR(VLOOKUP(I76,FeiertageBW[#All],2,FALSE),"")</f>
        <v/>
      </c>
      <c r="K76" s="21"/>
      <c r="L76" s="21"/>
      <c r="M76" s="21"/>
      <c r="N76" s="21"/>
      <c r="O76" s="36"/>
      <c r="P76" s="401" t="str">
        <f>IF(DATE(Einstellungen!$F$47, 4, 0)&gt;Kalender!P74,P74+1,"")</f>
        <v/>
      </c>
      <c r="Q76" s="27" t="str">
        <f>IFERROR(VLOOKUP(P76,FeiertageBW[#All],2,FALSE),"")</f>
        <v/>
      </c>
      <c r="R76" s="21"/>
      <c r="S76" s="21"/>
      <c r="T76" s="21"/>
      <c r="U76" s="21"/>
      <c r="V76" s="36"/>
      <c r="W76" s="401" t="str">
        <f>IF(DATE(Einstellungen!$F$47, 5, 0)&gt;Kalender!W74,W74+1,"")</f>
        <v/>
      </c>
      <c r="X76" s="27" t="str">
        <f>IFERROR(VLOOKUP(W76,FeiertageBW[#All],2,FALSE),"")</f>
        <v/>
      </c>
      <c r="Y76" s="21"/>
      <c r="Z76" s="21"/>
      <c r="AA76" s="21"/>
      <c r="AB76" s="21"/>
      <c r="AC76" s="36"/>
      <c r="AD76" s="401">
        <f>IF(DATE(Einstellungen!$F$47, 6, 0)&gt;Kalender!AD74,AD74+1,"")</f>
        <v>42519</v>
      </c>
      <c r="AE76" s="27" t="str">
        <f>IFERROR(VLOOKUP(AD76,FeiertageBW[#All],2,FALSE),"")</f>
        <v/>
      </c>
      <c r="AF76" s="21"/>
      <c r="AG76" s="21"/>
      <c r="AH76" s="21"/>
      <c r="AI76" s="21"/>
      <c r="AJ76" s="36"/>
      <c r="AK76" s="401" t="str">
        <f>IF(DATE(Einstellungen!$F$47, 7, 0)&gt;Kalender!AK74,AK74+1,"")</f>
        <v/>
      </c>
      <c r="AL76" s="27" t="str">
        <f>IFERROR(VLOOKUP(AK76,FeiertageBW[#All],2,FALSE),"")</f>
        <v/>
      </c>
      <c r="AM76" s="21"/>
      <c r="AN76" s="21"/>
      <c r="AO76" s="21"/>
      <c r="AP76" s="21"/>
      <c r="AQ76" s="36"/>
      <c r="AR76" s="401">
        <f>IF(DATE(Einstellungen!$F$47, 8, 0)&gt;Kalender!AR74,AR74+1,"")</f>
        <v>42582</v>
      </c>
      <c r="AS76" s="27" t="str">
        <f>IFERROR(VLOOKUP(AR76,FeiertageBW[#All],2,FALSE),"")</f>
        <v/>
      </c>
      <c r="AT76" s="21"/>
      <c r="AU76" s="21"/>
      <c r="AV76" s="21"/>
      <c r="AW76" s="21"/>
      <c r="AX76" s="36"/>
      <c r="AY76" s="401">
        <f>IF(DATE(Einstellungen!$F$47, 9, 0)&gt;Kalender!AY74,AY74+1,"")</f>
        <v>42610</v>
      </c>
      <c r="AZ76" s="27" t="str">
        <f>IFERROR(VLOOKUP(AY76,FeiertageBW[#All],2,FALSE),"")</f>
        <v/>
      </c>
      <c r="BA76" s="21"/>
      <c r="BB76" s="21"/>
      <c r="BC76" s="21"/>
      <c r="BD76" s="21"/>
      <c r="BE76" s="36"/>
      <c r="BF76" s="401" t="str">
        <f>IF(DATE(Einstellungen!$F$47, 10, 0)&gt;Kalender!BF74,BF74+1,"")</f>
        <v/>
      </c>
      <c r="BG76" s="27" t="str">
        <f>IFERROR(VLOOKUP(BF76,FeiertageBW[#All],2,FALSE),"")</f>
        <v/>
      </c>
      <c r="BH76" s="21"/>
      <c r="BI76" s="21"/>
      <c r="BJ76" s="21"/>
      <c r="BK76" s="21"/>
      <c r="BL76" s="36"/>
      <c r="BM76" s="401">
        <f>IF(DATE(Einstellungen!$F$47, 11, 0)&gt;Kalender!BM74,BM74+1,"")</f>
        <v>42673</v>
      </c>
      <c r="BN76" s="27" t="str">
        <f>IFERROR(VLOOKUP(BM76,FeiertageBW[#All],2,FALSE),"")</f>
        <v/>
      </c>
      <c r="BO76" s="21"/>
      <c r="BP76" s="21"/>
      <c r="BQ76" s="21"/>
      <c r="BR76" s="21"/>
      <c r="BS76" s="36"/>
      <c r="BT76" s="401" t="str">
        <f>IF(DATE(Einstellungen!$F$47, 12, 0)&gt;Kalender!BT74,BT74+1,"")</f>
        <v/>
      </c>
      <c r="BU76" s="27" t="str">
        <f>IFERROR(VLOOKUP(BT76,FeiertageBW[#All],2,FALSE),"")</f>
        <v/>
      </c>
      <c r="BV76" s="21"/>
      <c r="BW76" s="21"/>
      <c r="BX76" s="21"/>
      <c r="BY76" s="21"/>
      <c r="BZ76" s="36"/>
      <c r="CA76" s="401" t="str">
        <f>IF(DATE(Einstellungen!$F$47, 13, 0)&gt;Kalender!CA74,CA74+1,"")</f>
        <v/>
      </c>
      <c r="CB76" s="27" t="str">
        <f>IFERROR(VLOOKUP(CA76,FeiertageBW[#All],2,FALSE),"")</f>
        <v/>
      </c>
      <c r="CC76" s="21"/>
      <c r="CD76" s="21"/>
      <c r="CE76" s="21"/>
      <c r="CF76" s="21"/>
      <c r="CG76" s="36"/>
    </row>
    <row r="77" spans="1:85" s="26" customFormat="1" ht="15" customHeight="1" x14ac:dyDescent="0.25">
      <c r="A77" s="407"/>
      <c r="B77" s="402"/>
      <c r="C77" s="178" t="str">
        <f>IFERROR(VLOOKUP(B76,Ereignistabelle[],2,FALSE),"")</f>
        <v/>
      </c>
      <c r="D77" s="44"/>
      <c r="E77" s="44"/>
      <c r="F77" s="44"/>
      <c r="G77" s="44"/>
      <c r="H77" s="37"/>
      <c r="I77" s="402"/>
      <c r="J77" s="43" t="str">
        <f>IFERROR(VLOOKUP(I76,Ereignistabelle[],2,FALSE),"")</f>
        <v/>
      </c>
      <c r="K77" s="44"/>
      <c r="L77" s="44"/>
      <c r="M77" s="44"/>
      <c r="N77" s="44"/>
      <c r="O77" s="37"/>
      <c r="P77" s="402"/>
      <c r="Q77" s="43" t="str">
        <f>IFERROR(VLOOKUP(P76,Ereignistabelle[],2,FALSE),"")</f>
        <v/>
      </c>
      <c r="R77" s="44"/>
      <c r="S77" s="44"/>
      <c r="T77" s="44"/>
      <c r="U77" s="44"/>
      <c r="V77" s="37"/>
      <c r="W77" s="402"/>
      <c r="X77" s="43" t="str">
        <f>IFERROR(VLOOKUP(W76,Ereignistabelle[],2,FALSE),"")</f>
        <v/>
      </c>
      <c r="Y77" s="44"/>
      <c r="Z77" s="44"/>
      <c r="AA77" s="44"/>
      <c r="AB77" s="44"/>
      <c r="AC77" s="37"/>
      <c r="AD77" s="402"/>
      <c r="AE77" s="43" t="str">
        <f>IFERROR(VLOOKUP(AD76,Ereignistabelle[],2,FALSE),"")</f>
        <v/>
      </c>
      <c r="AF77" s="44"/>
      <c r="AG77" s="44"/>
      <c r="AH77" s="44"/>
      <c r="AI77" s="44"/>
      <c r="AJ77" s="37"/>
      <c r="AK77" s="402"/>
      <c r="AL77" s="43" t="str">
        <f>IFERROR(VLOOKUP(AK76,Ereignistabelle[],2,FALSE),"")</f>
        <v/>
      </c>
      <c r="AM77" s="44"/>
      <c r="AN77" s="44"/>
      <c r="AO77" s="44"/>
      <c r="AP77" s="44"/>
      <c r="AQ77" s="37"/>
      <c r="AR77" s="402"/>
      <c r="AS77" s="43" t="str">
        <f>IFERROR(VLOOKUP(AR76,Ereignistabelle[],2,FALSE),"")</f>
        <v/>
      </c>
      <c r="AT77" s="44"/>
      <c r="AU77" s="44"/>
      <c r="AV77" s="44"/>
      <c r="AW77" s="44"/>
      <c r="AX77" s="37"/>
      <c r="AY77" s="402"/>
      <c r="AZ77" s="43" t="str">
        <f>IFERROR(VLOOKUP(AY76,Ereignistabelle[],2,FALSE),"")</f>
        <v/>
      </c>
      <c r="BA77" s="44"/>
      <c r="BB77" s="44"/>
      <c r="BC77" s="44"/>
      <c r="BD77" s="44"/>
      <c r="BE77" s="37"/>
      <c r="BF77" s="402"/>
      <c r="BG77" s="43" t="str">
        <f>IFERROR(VLOOKUP(BF76,Ereignistabelle[],2,FALSE),"")</f>
        <v/>
      </c>
      <c r="BH77" s="44"/>
      <c r="BI77" s="44"/>
      <c r="BJ77" s="44"/>
      <c r="BK77" s="44"/>
      <c r="BL77" s="37"/>
      <c r="BM77" s="402"/>
      <c r="BN77" s="43" t="str">
        <f>IFERROR(VLOOKUP(BM76,Ereignistabelle[],2,FALSE),"")</f>
        <v/>
      </c>
      <c r="BO77" s="44"/>
      <c r="BP77" s="44"/>
      <c r="BQ77" s="44"/>
      <c r="BR77" s="44"/>
      <c r="BS77" s="37"/>
      <c r="BT77" s="402"/>
      <c r="BU77" s="43" t="str">
        <f>IFERROR(VLOOKUP(BT76,Ereignistabelle[],2,FALSE),"")</f>
        <v/>
      </c>
      <c r="BV77" s="44"/>
      <c r="BW77" s="44"/>
      <c r="BX77" s="44"/>
      <c r="BY77" s="44"/>
      <c r="BZ77" s="37"/>
      <c r="CA77" s="402"/>
      <c r="CB77" s="43" t="str">
        <f>IFERROR(VLOOKUP(CA76,Ereignistabelle[],2,FALSE),"")</f>
        <v/>
      </c>
      <c r="CC77" s="44"/>
      <c r="CD77" s="44"/>
      <c r="CE77" s="44"/>
      <c r="CF77" s="44"/>
      <c r="CG77" s="37"/>
    </row>
    <row r="78" spans="1:85" ht="15" customHeight="1" x14ac:dyDescent="0.25">
      <c r="A78" s="384" t="s">
        <v>18</v>
      </c>
      <c r="B78" s="381" t="str">
        <f>IF(DATE(Einstellungen!$F$47, 2, 0)&gt;Kalender!B76,B76+1,"")</f>
        <v/>
      </c>
      <c r="C78" s="25" t="str">
        <f>IFERROR(VLOOKUP(B78,FeiertageBW[#All],2,FALSE),"")</f>
        <v/>
      </c>
      <c r="D78" s="8"/>
      <c r="E78" s="8"/>
      <c r="F78" s="8"/>
      <c r="G78" s="8"/>
      <c r="H78" s="32"/>
      <c r="I78" s="381">
        <f>IF(DATE(Einstellungen!$F$47, 3, 0)&gt;Kalender!I76,I76+1,"")</f>
        <v>42429</v>
      </c>
      <c r="J78" s="25" t="str">
        <f>IFERROR(VLOOKUP(I78,FeiertageBW[#All],2,FALSE),"")</f>
        <v/>
      </c>
      <c r="K78" s="8"/>
      <c r="L78" s="8"/>
      <c r="M78" s="8"/>
      <c r="N78" s="8"/>
      <c r="O78" s="32"/>
      <c r="P78" s="386" t="str">
        <f>IF(DATE(Einstellungen!$F$47, 4, 0)&gt;Kalender!P76,P76+1,"")</f>
        <v/>
      </c>
      <c r="Q78" s="25" t="str">
        <f>IFERROR(VLOOKUP(P78,FeiertageBW[#All],2,FALSE),"")</f>
        <v/>
      </c>
      <c r="R78" s="8"/>
      <c r="S78" s="8"/>
      <c r="T78" s="8"/>
      <c r="U78" s="8"/>
      <c r="V78" s="32"/>
      <c r="W78" s="381" t="str">
        <f>IF(DATE(Einstellungen!$F$47, 5, 0)&gt;Kalender!W76,W76+1,"")</f>
        <v/>
      </c>
      <c r="X78" s="25" t="str">
        <f>IFERROR(VLOOKUP(W78,FeiertageBW[#All],2,FALSE),"")</f>
        <v/>
      </c>
      <c r="Y78" s="8"/>
      <c r="Z78" s="8"/>
      <c r="AA78" s="8"/>
      <c r="AB78" s="8"/>
      <c r="AC78" s="32"/>
      <c r="AD78" s="381">
        <f>IF(DATE(Einstellungen!$F$47, 6, 0)&gt;Kalender!AD76,AD76+1,"")</f>
        <v>42520</v>
      </c>
      <c r="AE78" s="25" t="str">
        <f>IFERROR(VLOOKUP(AD78,FeiertageBW[#All],2,FALSE),"")</f>
        <v/>
      </c>
      <c r="AF78" s="8"/>
      <c r="AG78" s="8"/>
      <c r="AH78" s="8"/>
      <c r="AI78" s="8"/>
      <c r="AJ78" s="32"/>
      <c r="AK78" s="381" t="str">
        <f>IF(DATE(Einstellungen!$F$47, 7, 0)&gt;Kalender!AK76,AK76+1,"")</f>
        <v/>
      </c>
      <c r="AL78" s="25" t="str">
        <f>IFERROR(VLOOKUP(AK78,FeiertageBW[#All],2,FALSE),"")</f>
        <v/>
      </c>
      <c r="AM78" s="8"/>
      <c r="AN78" s="8"/>
      <c r="AO78" s="8"/>
      <c r="AP78" s="8"/>
      <c r="AQ78" s="32"/>
      <c r="AR78" s="381" t="str">
        <f>IF(DATE(Einstellungen!$F$47, 8, 0)&gt;Kalender!AR76,AR76+1,"")</f>
        <v/>
      </c>
      <c r="AS78" s="25" t="str">
        <f>IFERROR(VLOOKUP(AR78,FeiertageBW[#All],2,FALSE),"")</f>
        <v/>
      </c>
      <c r="AT78" s="8"/>
      <c r="AU78" s="8"/>
      <c r="AV78" s="8"/>
      <c r="AW78" s="8"/>
      <c r="AX78" s="32"/>
      <c r="AY78" s="381">
        <f>IF(DATE(Einstellungen!$F$47, 9, 0)&gt;Kalender!AY76,AY76+1,"")</f>
        <v>42611</v>
      </c>
      <c r="AZ78" s="25" t="str">
        <f>IFERROR(VLOOKUP(AY78,FeiertageBW[#All],2,FALSE),"")</f>
        <v/>
      </c>
      <c r="BA78" s="8"/>
      <c r="BB78" s="8"/>
      <c r="BC78" s="8"/>
      <c r="BD78" s="8"/>
      <c r="BE78" s="32"/>
      <c r="BF78" s="381" t="str">
        <f>IF(DATE(Einstellungen!$F$47, 10, 0)&gt;Kalender!BF76,BF76+1,"")</f>
        <v/>
      </c>
      <c r="BG78" s="25" t="str">
        <f>IFERROR(VLOOKUP(BF78,FeiertageBW[#All],2,FALSE),"")</f>
        <v/>
      </c>
      <c r="BH78" s="8"/>
      <c r="BI78" s="8"/>
      <c r="BJ78" s="8"/>
      <c r="BK78" s="8"/>
      <c r="BL78" s="32"/>
      <c r="BM78" s="381">
        <f>IF(DATE(Einstellungen!$F$47, 11, 0)&gt;Kalender!BM76,BM76+1,"")</f>
        <v>42674</v>
      </c>
      <c r="BN78" s="25" t="str">
        <f>IFERROR(VLOOKUP(BM78,FeiertageBW[#All],2,FALSE),"")</f>
        <v/>
      </c>
      <c r="BO78" s="8"/>
      <c r="BP78" s="8"/>
      <c r="BQ78" s="8"/>
      <c r="BR78" s="8"/>
      <c r="BS78" s="32"/>
      <c r="BT78" s="381" t="str">
        <f>IF(DATE(Einstellungen!$F$47, 12, 0)&gt;Kalender!BT76,BT76+1,"")</f>
        <v/>
      </c>
      <c r="BU78" s="25" t="str">
        <f>IFERROR(VLOOKUP(BT78,FeiertageBW[#All],2,FALSE),"")</f>
        <v/>
      </c>
      <c r="BV78" s="8"/>
      <c r="BW78" s="8"/>
      <c r="BX78" s="8"/>
      <c r="BY78" s="8"/>
      <c r="BZ78" s="32"/>
      <c r="CA78" s="381" t="str">
        <f>IF(DATE(Einstellungen!$F$47, 13, 0)&gt;Kalender!CA76,CA76+1,"")</f>
        <v/>
      </c>
      <c r="CB78" s="25" t="str">
        <f>IFERROR(VLOOKUP(CA78,FeiertageBW[#All],2,FALSE),"")</f>
        <v/>
      </c>
      <c r="CC78" s="8"/>
      <c r="CD78" s="8"/>
      <c r="CE78" s="8"/>
      <c r="CF78" s="8"/>
      <c r="CG78" s="32"/>
    </row>
    <row r="79" spans="1:85" s="26" customFormat="1" ht="15" customHeight="1" x14ac:dyDescent="0.25">
      <c r="A79" s="384"/>
      <c r="B79" s="400"/>
      <c r="C79" s="45" t="str">
        <f>IFERROR(VLOOKUP(B78,Ereignistabelle[],2,FALSE),"")</f>
        <v/>
      </c>
      <c r="D79" s="42"/>
      <c r="E79" s="42"/>
      <c r="F79" s="42"/>
      <c r="G79" s="42"/>
      <c r="H79" s="35"/>
      <c r="I79" s="400"/>
      <c r="J79" s="41" t="str">
        <f>IFERROR(VLOOKUP(I78,Ereignistabelle[],2,FALSE),"")</f>
        <v/>
      </c>
      <c r="K79" s="42"/>
      <c r="L79" s="42"/>
      <c r="M79" s="42"/>
      <c r="N79" s="42"/>
      <c r="O79" s="35"/>
      <c r="P79" s="403"/>
      <c r="Q79" s="41" t="str">
        <f>IFERROR(VLOOKUP(P78,Ereignistabelle[],2,FALSE),"")</f>
        <v/>
      </c>
      <c r="R79" s="42"/>
      <c r="S79" s="42"/>
      <c r="T79" s="42"/>
      <c r="U79" s="42"/>
      <c r="V79" s="35"/>
      <c r="W79" s="400"/>
      <c r="X79" s="41" t="str">
        <f>IFERROR(VLOOKUP(W78,Ereignistabelle[],2,FALSE),"")</f>
        <v/>
      </c>
      <c r="Y79" s="42"/>
      <c r="Z79" s="42"/>
      <c r="AA79" s="42"/>
      <c r="AB79" s="42"/>
      <c r="AC79" s="35"/>
      <c r="AD79" s="400"/>
      <c r="AE79" s="41" t="str">
        <f>IFERROR(VLOOKUP(AD78,Ereignistabelle[],2,FALSE),"")</f>
        <v/>
      </c>
      <c r="AF79" s="42"/>
      <c r="AG79" s="42"/>
      <c r="AH79" s="42"/>
      <c r="AI79" s="42"/>
      <c r="AJ79" s="35"/>
      <c r="AK79" s="400"/>
      <c r="AL79" s="41" t="str">
        <f>IFERROR(VLOOKUP(AK78,Ereignistabelle[],2,FALSE),"")</f>
        <v/>
      </c>
      <c r="AM79" s="42"/>
      <c r="AN79" s="42"/>
      <c r="AO79" s="42"/>
      <c r="AP79" s="42"/>
      <c r="AQ79" s="35"/>
      <c r="AR79" s="400"/>
      <c r="AS79" s="41" t="str">
        <f>IFERROR(VLOOKUP(AR78,Ereignistabelle[],2,FALSE),"")</f>
        <v/>
      </c>
      <c r="AT79" s="42"/>
      <c r="AU79" s="42"/>
      <c r="AV79" s="42"/>
      <c r="AW79" s="42"/>
      <c r="AX79" s="35"/>
      <c r="AY79" s="400"/>
      <c r="AZ79" s="41" t="str">
        <f>IFERROR(VLOOKUP(AY78,Ereignistabelle[],2,FALSE),"")</f>
        <v/>
      </c>
      <c r="BA79" s="42"/>
      <c r="BB79" s="42"/>
      <c r="BC79" s="42"/>
      <c r="BD79" s="42"/>
      <c r="BE79" s="35"/>
      <c r="BF79" s="400"/>
      <c r="BG79" s="41" t="str">
        <f>IFERROR(VLOOKUP(BF78,Ereignistabelle[],2,FALSE),"")</f>
        <v/>
      </c>
      <c r="BH79" s="42"/>
      <c r="BI79" s="42"/>
      <c r="BJ79" s="42"/>
      <c r="BK79" s="42"/>
      <c r="BL79" s="35"/>
      <c r="BM79" s="400"/>
      <c r="BN79" s="41" t="str">
        <f>IFERROR(VLOOKUP(BM78,Ereignistabelle[],2,FALSE),"")</f>
        <v/>
      </c>
      <c r="BO79" s="42"/>
      <c r="BP79" s="42"/>
      <c r="BQ79" s="42"/>
      <c r="BR79" s="42"/>
      <c r="BS79" s="35"/>
      <c r="BT79" s="400"/>
      <c r="BU79" s="41" t="str">
        <f>IFERROR(VLOOKUP(BT78,Ereignistabelle[],2,FALSE),"")</f>
        <v/>
      </c>
      <c r="BV79" s="42"/>
      <c r="BW79" s="42"/>
      <c r="BX79" s="42"/>
      <c r="BY79" s="42"/>
      <c r="BZ79" s="35"/>
      <c r="CA79" s="400"/>
      <c r="CB79" s="41" t="str">
        <f>IFERROR(VLOOKUP(CA78,Ereignistabelle[],2,FALSE),"")</f>
        <v/>
      </c>
      <c r="CC79" s="42"/>
      <c r="CD79" s="42"/>
      <c r="CE79" s="42"/>
      <c r="CF79" s="42"/>
      <c r="CG79" s="35"/>
    </row>
    <row r="80" spans="1:85" ht="15" customHeight="1" x14ac:dyDescent="0.25">
      <c r="A80" s="384" t="s">
        <v>14</v>
      </c>
      <c r="B80" s="381" t="str">
        <f>IF(DATE(Einstellungen!$F$47, 2, 0)&gt;Kalender!B78,B78+1,"")</f>
        <v/>
      </c>
      <c r="C80" s="25" t="str">
        <f>IFERROR(VLOOKUP(B80,FeiertageBW[#All],2,FALSE),"")</f>
        <v/>
      </c>
      <c r="D80" s="8"/>
      <c r="E80" s="8"/>
      <c r="F80" s="8"/>
      <c r="G80" s="8"/>
      <c r="H80" s="32" t="str">
        <f>IF(B80&lt;&gt;"",TRUNC((B80-WEEKDAY(B80,2)-DATE(YEAR(B80+4-WEEKDAY(B80,2)),1,-10))/7)&amp;"","")</f>
        <v/>
      </c>
      <c r="I80" s="381" t="str">
        <f>IF(DATE(Einstellungen!$F$47, 3, 0)&gt;Kalender!I78,I78+1,"")</f>
        <v/>
      </c>
      <c r="J80" s="25" t="str">
        <f>IFERROR(VLOOKUP(I80,FeiertageBW[#All],2,FALSE),"")</f>
        <v/>
      </c>
      <c r="K80" s="8"/>
      <c r="L80" s="8"/>
      <c r="M80" s="8"/>
      <c r="N80" s="8"/>
      <c r="O80" s="32" t="str">
        <f>IF(I80&lt;&gt;"",TRUNC((I80-WEEKDAY(I80,2)-DATE(YEAR(I80+4-WEEKDAY(I80,2)),1,-10))/7)&amp;"","")</f>
        <v/>
      </c>
      <c r="P80" s="386" t="str">
        <f>IF(DATE(Einstellungen!$F$47, 4, 0)&gt;Kalender!P78,P78+1,"")</f>
        <v/>
      </c>
      <c r="Q80" s="25" t="str">
        <f>IFERROR(VLOOKUP(P80,FeiertageBW[#All],2,FALSE),"")</f>
        <v/>
      </c>
      <c r="R80" s="8"/>
      <c r="S80" s="8"/>
      <c r="T80" s="8"/>
      <c r="U80" s="8"/>
      <c r="V80" s="32" t="str">
        <f>IF(P80&lt;&gt;"",TRUNC((P80-WEEKDAY(P80,2)-DATE(YEAR(P80+4-WEEKDAY(P80,2)),1,-10))/7)&amp;"","")</f>
        <v/>
      </c>
      <c r="W80" s="381" t="str">
        <f>IF(DATE(Einstellungen!$F$47, 5, 0)&gt;Kalender!W78,W78+1,"")</f>
        <v/>
      </c>
      <c r="X80" s="25" t="str">
        <f>IFERROR(VLOOKUP(W80,FeiertageBW[#All],2,FALSE),"")</f>
        <v/>
      </c>
      <c r="Y80" s="8"/>
      <c r="Z80" s="8"/>
      <c r="AA80" s="8"/>
      <c r="AB80" s="8"/>
      <c r="AC80" s="32" t="str">
        <f>IF(W80&lt;&gt;"",TRUNC((W80-WEEKDAY(W80,2)-DATE(YEAR(W80+4-WEEKDAY(W80,2)),1,-10))/7)&amp;"","")</f>
        <v/>
      </c>
      <c r="AD80" s="381">
        <f>IF(DATE(Einstellungen!$F$47, 6, 0)&gt;Kalender!AD78,AD78+1,"")</f>
        <v>42521</v>
      </c>
      <c r="AE80" s="25" t="str">
        <f>IFERROR(VLOOKUP(AD80,FeiertageBW[#All],2,FALSE),"")</f>
        <v/>
      </c>
      <c r="AF80" s="8"/>
      <c r="AG80" s="8"/>
      <c r="AH80" s="8"/>
      <c r="AI80" s="8"/>
      <c r="AJ80" s="32" t="str">
        <f>IF(AD80&lt;&gt;"",TRUNC((AD80-WEEKDAY(AD80,2)-DATE(YEAR(AD80+4-WEEKDAY(AD80,2)),1,-10))/7)&amp;"","")</f>
        <v>22</v>
      </c>
      <c r="AK80" s="381" t="str">
        <f>IF(DATE(Einstellungen!$F$47, 7, 0)&gt;Kalender!AK78,AK78+1,"")</f>
        <v/>
      </c>
      <c r="AL80" s="25" t="str">
        <f>IFERROR(VLOOKUP(AK80,FeiertageBW[#All],2,FALSE),"")</f>
        <v/>
      </c>
      <c r="AM80" s="8"/>
      <c r="AN80" s="8"/>
      <c r="AO80" s="8"/>
      <c r="AP80" s="8"/>
      <c r="AQ80" s="32" t="str">
        <f>IF(AK80&lt;&gt;"",TRUNC((AK80-WEEKDAY(AK80,2)-DATE(YEAR(AK80+4-WEEKDAY(AK80,2)),1,-10))/7)&amp;"","")</f>
        <v/>
      </c>
      <c r="AR80" s="381" t="str">
        <f>IF(DATE(Einstellungen!$F$47, 8, 0)&gt;Kalender!AR78,AR78+1,"")</f>
        <v/>
      </c>
      <c r="AS80" s="25" t="str">
        <f>IFERROR(VLOOKUP(AR80,FeiertageBW[#All],2,FALSE),"")</f>
        <v/>
      </c>
      <c r="AT80" s="8"/>
      <c r="AU80" s="8"/>
      <c r="AV80" s="8"/>
      <c r="AW80" s="8"/>
      <c r="AX80" s="32" t="str">
        <f>IF(AR80&lt;&gt;"",TRUNC((AR80-WEEKDAY(AR80,2)-DATE(YEAR(AR80+4-WEEKDAY(AR80,2)),1,-10))/7)&amp;"","")</f>
        <v/>
      </c>
      <c r="AY80" s="381">
        <f>IF(DATE(Einstellungen!$F$47, 9, 0)&gt;Kalender!AY78,AY78+1,"")</f>
        <v>42612</v>
      </c>
      <c r="AZ80" s="25" t="str">
        <f>IFERROR(VLOOKUP(AY80,FeiertageBW[#All],2,FALSE),"")</f>
        <v/>
      </c>
      <c r="BA80" s="8"/>
      <c r="BB80" s="8"/>
      <c r="BC80" s="8"/>
      <c r="BD80" s="8"/>
      <c r="BE80" s="32" t="str">
        <f>IF(AY80&lt;&gt;"",TRUNC((AY80-WEEKDAY(AY80,2)-DATE(YEAR(AY80+4-WEEKDAY(AY80,2)),1,-10))/7)&amp;"","")</f>
        <v>35</v>
      </c>
      <c r="BF80" s="381" t="str">
        <f>IF(DATE(Einstellungen!$F$47, 10, 0)&gt;Kalender!BF78,BF78+1,"")</f>
        <v/>
      </c>
      <c r="BG80" s="25" t="str">
        <f>IFERROR(VLOOKUP(BF80,FeiertageBW[#All],2,FALSE),"")</f>
        <v/>
      </c>
      <c r="BH80" s="8"/>
      <c r="BI80" s="8"/>
      <c r="BJ80" s="8"/>
      <c r="BK80" s="8"/>
      <c r="BL80" s="32" t="str">
        <f>IF(BF80&lt;&gt;"",TRUNC((BF80-WEEKDAY(BF80,2)-DATE(YEAR(BF80+4-WEEKDAY(BF80,2)),1,-10))/7)&amp;"","")</f>
        <v/>
      </c>
      <c r="BM80" s="381" t="str">
        <f>IF(DATE(Einstellungen!$F$47, 11, 0)&gt;Kalender!BM78,BM78+1,"")</f>
        <v/>
      </c>
      <c r="BN80" s="25" t="str">
        <f>IFERROR(VLOOKUP(BM80,FeiertageBW[#All],2,FALSE),"")</f>
        <v/>
      </c>
      <c r="BO80" s="8"/>
      <c r="BP80" s="8"/>
      <c r="BQ80" s="8"/>
      <c r="BR80" s="8"/>
      <c r="BS80" s="32" t="str">
        <f>IF(BM80&lt;&gt;"",TRUNC((BM80-WEEKDAY(BM80,2)-DATE(YEAR(BM80+4-WEEKDAY(BM80,2)),1,-10))/7)&amp;"","")</f>
        <v/>
      </c>
      <c r="BT80" s="381" t="str">
        <f>IF(DATE(Einstellungen!$F$47, 12, 0)&gt;Kalender!BT78,BT78+1,"")</f>
        <v/>
      </c>
      <c r="BU80" s="25" t="str">
        <f>IFERROR(VLOOKUP(BT80,FeiertageBW[#All],2,FALSE),"")</f>
        <v/>
      </c>
      <c r="BV80" s="8"/>
      <c r="BW80" s="8"/>
      <c r="BX80" s="8"/>
      <c r="BY80" s="8"/>
      <c r="BZ80" s="32" t="str">
        <f>IF(BT80&lt;&gt;"",TRUNC((BT80-WEEKDAY(BT80,2)-DATE(YEAR(BT80+4-WEEKDAY(BT80,2)),1,-10))/7)&amp;"","")</f>
        <v/>
      </c>
      <c r="CA80" s="381" t="str">
        <f>IF(DATE(Einstellungen!$F$47, 13, 0)&gt;Kalender!CA78,CA78+1,"")</f>
        <v/>
      </c>
      <c r="CB80" s="25" t="str">
        <f>IFERROR(VLOOKUP(CA80,FeiertageBW[#All],2,FALSE),"")</f>
        <v/>
      </c>
      <c r="CC80" s="8"/>
      <c r="CD80" s="8"/>
      <c r="CE80" s="8"/>
      <c r="CF80" s="8"/>
      <c r="CG80" s="32" t="str">
        <f>IF(CA80&lt;&gt;"",TRUNC((CA80-WEEKDAY(CA80,2)-DATE(YEAR(CA80+4-WEEKDAY(CA80,2)),1,-10))/7)&amp;"","")</f>
        <v/>
      </c>
    </row>
    <row r="81" spans="1:85" s="26" customFormat="1" ht="15" customHeight="1" x14ac:dyDescent="0.25">
      <c r="A81" s="384"/>
      <c r="B81" s="400"/>
      <c r="C81" s="45" t="str">
        <f>IFERROR(VLOOKUP(B80,Ereignistabelle[],2,FALSE),"")</f>
        <v/>
      </c>
      <c r="D81" s="42"/>
      <c r="E81" s="42"/>
      <c r="F81" s="42"/>
      <c r="G81" s="42"/>
      <c r="H81" s="35"/>
      <c r="I81" s="400"/>
      <c r="J81" s="41" t="str">
        <f>IFERROR(VLOOKUP(I80,Ereignistabelle[],2,FALSE),"")</f>
        <v/>
      </c>
      <c r="K81" s="42"/>
      <c r="L81" s="42"/>
      <c r="M81" s="42"/>
      <c r="N81" s="42"/>
      <c r="O81" s="35"/>
      <c r="P81" s="403"/>
      <c r="Q81" s="41" t="str">
        <f>IFERROR(VLOOKUP(P80,Ereignistabelle[],2,FALSE),"")</f>
        <v/>
      </c>
      <c r="R81" s="42"/>
      <c r="S81" s="42"/>
      <c r="T81" s="42"/>
      <c r="U81" s="42"/>
      <c r="V81" s="35"/>
      <c r="W81" s="400"/>
      <c r="X81" s="41" t="str">
        <f>IFERROR(VLOOKUP(W80,Ereignistabelle[],2,FALSE),"")</f>
        <v/>
      </c>
      <c r="Y81" s="42"/>
      <c r="Z81" s="42"/>
      <c r="AA81" s="42"/>
      <c r="AB81" s="42"/>
      <c r="AC81" s="35"/>
      <c r="AD81" s="400"/>
      <c r="AE81" s="41" t="str">
        <f>IFERROR(VLOOKUP(AD80,Ereignistabelle[],2,FALSE),"")</f>
        <v/>
      </c>
      <c r="AF81" s="42"/>
      <c r="AG81" s="42"/>
      <c r="AH81" s="42"/>
      <c r="AI81" s="42"/>
      <c r="AJ81" s="35"/>
      <c r="AK81" s="400"/>
      <c r="AL81" s="41" t="str">
        <f>IFERROR(VLOOKUP(AK80,Ereignistabelle[],2,FALSE),"")</f>
        <v/>
      </c>
      <c r="AM81" s="42"/>
      <c r="AN81" s="42"/>
      <c r="AO81" s="42"/>
      <c r="AP81" s="42"/>
      <c r="AQ81" s="35"/>
      <c r="AR81" s="400"/>
      <c r="AS81" s="41" t="str">
        <f>IFERROR(VLOOKUP(AR80,Ereignistabelle[],2,FALSE),"")</f>
        <v/>
      </c>
      <c r="AT81" s="42"/>
      <c r="AU81" s="42"/>
      <c r="AV81" s="42"/>
      <c r="AW81" s="42"/>
      <c r="AX81" s="35"/>
      <c r="AY81" s="400"/>
      <c r="AZ81" s="41" t="str">
        <f>IFERROR(VLOOKUP(AY80,Ereignistabelle[],2,FALSE),"")</f>
        <v/>
      </c>
      <c r="BA81" s="42"/>
      <c r="BB81" s="42"/>
      <c r="BC81" s="42"/>
      <c r="BD81" s="42"/>
      <c r="BE81" s="35"/>
      <c r="BF81" s="400"/>
      <c r="BG81" s="41" t="str">
        <f>IFERROR(VLOOKUP(BF80,Ereignistabelle[],2,FALSE),"")</f>
        <v/>
      </c>
      <c r="BH81" s="42"/>
      <c r="BI81" s="42"/>
      <c r="BJ81" s="42"/>
      <c r="BK81" s="42"/>
      <c r="BL81" s="35"/>
      <c r="BM81" s="400"/>
      <c r="BN81" s="41" t="str">
        <f>IFERROR(VLOOKUP(BM80,Ereignistabelle[],2,FALSE),"")</f>
        <v/>
      </c>
      <c r="BO81" s="42"/>
      <c r="BP81" s="42"/>
      <c r="BQ81" s="42"/>
      <c r="BR81" s="42"/>
      <c r="BS81" s="35"/>
      <c r="BT81" s="400"/>
      <c r="BU81" s="41" t="str">
        <f>IFERROR(VLOOKUP(BT80,Ereignistabelle[],2,FALSE),"")</f>
        <v/>
      </c>
      <c r="BV81" s="42"/>
      <c r="BW81" s="42"/>
      <c r="BX81" s="42"/>
      <c r="BY81" s="42"/>
      <c r="BZ81" s="35"/>
      <c r="CA81" s="400"/>
      <c r="CB81" s="41" t="str">
        <f>IFERROR(VLOOKUP(CA80,Ereignistabelle[],2,FALSE),"")</f>
        <v/>
      </c>
      <c r="CC81" s="42"/>
      <c r="CD81" s="42"/>
      <c r="CE81" s="42"/>
      <c r="CF81" s="42"/>
      <c r="CG81" s="35"/>
    </row>
    <row r="82" spans="1:85" ht="19.5" customHeight="1" x14ac:dyDescent="0.25">
      <c r="A82" s="384" t="s">
        <v>13</v>
      </c>
      <c r="B82" s="381" t="str">
        <f>IF(DATE(Einstellungen!$F$47, 2, 0)&gt;Kalender!B80,B80+1,"")</f>
        <v/>
      </c>
      <c r="C82" s="25" t="str">
        <f>IFERROR(VLOOKUP(B82,FeiertageBW[#All],2,FALSE),"")</f>
        <v/>
      </c>
      <c r="D82" s="8"/>
      <c r="E82" s="8"/>
      <c r="F82" s="8"/>
      <c r="G82" s="8"/>
      <c r="H82" s="32"/>
      <c r="I82" s="381" t="str">
        <f>IF(DATE(Einstellungen!$F$47, 3, 0)&gt;Kalender!I80,I80+1,"")</f>
        <v/>
      </c>
      <c r="J82" s="25" t="str">
        <f>IFERROR(VLOOKUP(I82,FeiertageBW[#All],2,FALSE),"")</f>
        <v/>
      </c>
      <c r="K82" s="8"/>
      <c r="L82" s="8"/>
      <c r="M82" s="8"/>
      <c r="N82" s="8"/>
      <c r="O82" s="32"/>
      <c r="P82" s="386" t="str">
        <f>IF(DATE(Einstellungen!$F$47, 4, 0)&gt;Kalender!P80,P80+1,"")</f>
        <v/>
      </c>
      <c r="Q82" s="25" t="str">
        <f>IFERROR(VLOOKUP(P82,FeiertageBW[#All],2,FALSE),"")</f>
        <v/>
      </c>
      <c r="R82" s="8"/>
      <c r="S82" s="8"/>
      <c r="T82" s="8"/>
      <c r="U82" s="8"/>
      <c r="V82" s="32"/>
      <c r="W82" s="381" t="str">
        <f>IF(DATE(Einstellungen!$F$47, 5, 0)&gt;Kalender!W80,W80+1,"")</f>
        <v/>
      </c>
      <c r="X82" s="25" t="str">
        <f>IFERROR(VLOOKUP(W82,FeiertageBW[#All],2,FALSE),"")</f>
        <v/>
      </c>
      <c r="Y82" s="8"/>
      <c r="Z82" s="8"/>
      <c r="AA82" s="8"/>
      <c r="AB82" s="8"/>
      <c r="AC82" s="32"/>
      <c r="AD82" s="381" t="str">
        <f>IF(DATE(Einstellungen!$F$47, 6, 0)&gt;Kalender!AD80,AD80+1,"")</f>
        <v/>
      </c>
      <c r="AE82" s="25" t="str">
        <f>IFERROR(VLOOKUP(AD82,FeiertageBW[#All],2,FALSE),"")</f>
        <v/>
      </c>
      <c r="AF82" s="8"/>
      <c r="AG82" s="8"/>
      <c r="AH82" s="8"/>
      <c r="AI82" s="8"/>
      <c r="AJ82" s="32"/>
      <c r="AK82" s="381" t="str">
        <f>IF(DATE(Einstellungen!$F$47, 7, 0)&gt;Kalender!AK80,AK80+1,"")</f>
        <v/>
      </c>
      <c r="AL82" s="25" t="str">
        <f>IFERROR(VLOOKUP(AK82,FeiertageBW[#All],2,FALSE),"")</f>
        <v/>
      </c>
      <c r="AM82" s="8"/>
      <c r="AN82" s="8"/>
      <c r="AO82" s="8"/>
      <c r="AP82" s="8"/>
      <c r="AQ82" s="32"/>
      <c r="AR82" s="381" t="str">
        <f>IF(DATE(Einstellungen!$F$47, 8, 0)&gt;Kalender!AR80,AR80+1,"")</f>
        <v/>
      </c>
      <c r="AS82" s="25" t="str">
        <f>IFERROR(VLOOKUP(AR82,FeiertageBW[#All],2,FALSE),"")</f>
        <v/>
      </c>
      <c r="AT82" s="8"/>
      <c r="AU82" s="8"/>
      <c r="AV82" s="8"/>
      <c r="AW82" s="8"/>
      <c r="AX82" s="32"/>
      <c r="AY82" s="381">
        <f>IF(DATE(Einstellungen!$F$47, 9, 0)&gt;Kalender!AY80,AY80+1,"")</f>
        <v>42613</v>
      </c>
      <c r="AZ82" s="25" t="str">
        <f>IFERROR(VLOOKUP(AY82,FeiertageBW[#All],2,FALSE),"")</f>
        <v/>
      </c>
      <c r="BA82" s="8"/>
      <c r="BB82" s="8"/>
      <c r="BC82" s="8"/>
      <c r="BD82" s="8"/>
      <c r="BE82" s="32"/>
      <c r="BF82" s="381" t="str">
        <f>IF(DATE(Einstellungen!$F$47, 10, 0)&gt;Kalender!BF80,BF80+1,"")</f>
        <v/>
      </c>
      <c r="BG82" s="25" t="str">
        <f>IFERROR(VLOOKUP(BF82,FeiertageBW[#All],2,FALSE),"")</f>
        <v/>
      </c>
      <c r="BH82" s="8"/>
      <c r="BI82" s="8"/>
      <c r="BJ82" s="8"/>
      <c r="BK82" s="8"/>
      <c r="BL82" s="32"/>
      <c r="BM82" s="381" t="str">
        <f>IF(DATE(Einstellungen!$F$47, 11, 0)&gt;Kalender!BM80,BM80+1,"")</f>
        <v/>
      </c>
      <c r="BN82" s="25" t="str">
        <f>IFERROR(VLOOKUP(BM82,FeiertageBW[#All],2,FALSE),"")</f>
        <v/>
      </c>
      <c r="BO82" s="8"/>
      <c r="BP82" s="8"/>
      <c r="BQ82" s="8"/>
      <c r="BR82" s="8"/>
      <c r="BS82" s="32"/>
      <c r="BT82" s="381" t="str">
        <f>IF(DATE(Einstellungen!$F$47, 12, 0)&gt;Kalender!BT80,BT80+1,"")</f>
        <v/>
      </c>
      <c r="BU82" s="25" t="str">
        <f>IFERROR(VLOOKUP(BT82,FeiertageBW[#All],2,FALSE),"")</f>
        <v/>
      </c>
      <c r="BV82" s="8"/>
      <c r="BW82" s="8"/>
      <c r="BX82" s="8"/>
      <c r="BY82" s="8"/>
      <c r="BZ82" s="32"/>
      <c r="CA82" s="381" t="str">
        <f>IF(DATE(Einstellungen!$F$47, 13, 0)&gt;Kalender!CA80,CA80+1,"")</f>
        <v/>
      </c>
      <c r="CB82" s="25" t="str">
        <f>IFERROR(VLOOKUP(CA82,FeiertageBW[#All],2,FALSE),"")</f>
        <v/>
      </c>
      <c r="CC82" s="8"/>
      <c r="CD82" s="8"/>
      <c r="CE82" s="8"/>
      <c r="CF82" s="8"/>
      <c r="CG82" s="32"/>
    </row>
    <row r="83" spans="1:85" ht="18" thickBot="1" x14ac:dyDescent="0.3">
      <c r="A83" s="385"/>
      <c r="B83" s="382"/>
      <c r="C83" s="46" t="str">
        <f>IFERROR(VLOOKUP(B82,Ereignistabelle[],2,FALSE),"")</f>
        <v/>
      </c>
      <c r="D83" s="47"/>
      <c r="E83" s="47"/>
      <c r="F83" s="47"/>
      <c r="G83" s="47"/>
      <c r="H83" s="38"/>
      <c r="I83" s="382"/>
      <c r="J83" s="46" t="str">
        <f>IFERROR(VLOOKUP(I82,Ereignistabelle[],2,FALSE),"")</f>
        <v/>
      </c>
      <c r="K83" s="47"/>
      <c r="L83" s="47"/>
      <c r="M83" s="47"/>
      <c r="N83" s="47"/>
      <c r="O83" s="38"/>
      <c r="P83" s="387"/>
      <c r="Q83" s="46" t="str">
        <f>IFERROR(VLOOKUP(P82,Ereignistabelle[],2,FALSE),"")</f>
        <v/>
      </c>
      <c r="R83" s="47"/>
      <c r="S83" s="47"/>
      <c r="T83" s="47"/>
      <c r="U83" s="47"/>
      <c r="V83" s="38"/>
      <c r="W83" s="382"/>
      <c r="X83" s="46" t="str">
        <f>IFERROR(VLOOKUP(W82,Ereignistabelle[],2,FALSE),"")</f>
        <v/>
      </c>
      <c r="Y83" s="47"/>
      <c r="Z83" s="47"/>
      <c r="AA83" s="47"/>
      <c r="AB83" s="47"/>
      <c r="AC83" s="38"/>
      <c r="AD83" s="382"/>
      <c r="AE83" s="46" t="str">
        <f>IFERROR(VLOOKUP(AD82,Ereignistabelle[],2,FALSE),"")</f>
        <v/>
      </c>
      <c r="AF83" s="47"/>
      <c r="AG83" s="47"/>
      <c r="AH83" s="47"/>
      <c r="AI83" s="47"/>
      <c r="AJ83" s="38"/>
      <c r="AK83" s="382"/>
      <c r="AL83" s="46" t="str">
        <f>IFERROR(VLOOKUP(AK82,Ereignistabelle[],2,FALSE),"")</f>
        <v/>
      </c>
      <c r="AM83" s="47"/>
      <c r="AN83" s="47"/>
      <c r="AO83" s="47"/>
      <c r="AP83" s="47"/>
      <c r="AQ83" s="38"/>
      <c r="AR83" s="382"/>
      <c r="AS83" s="46" t="str">
        <f>IFERROR(VLOOKUP(AR82,Ereignistabelle[],2,FALSE),"")</f>
        <v/>
      </c>
      <c r="AT83" s="47"/>
      <c r="AU83" s="47"/>
      <c r="AV83" s="47"/>
      <c r="AW83" s="47"/>
      <c r="AX83" s="38"/>
      <c r="AY83" s="382"/>
      <c r="AZ83" s="46" t="str">
        <f>IFERROR(VLOOKUP(AY82,Ereignistabelle[],2,FALSE),"")</f>
        <v/>
      </c>
      <c r="BA83" s="47"/>
      <c r="BB83" s="47"/>
      <c r="BC83" s="47"/>
      <c r="BD83" s="47"/>
      <c r="BE83" s="38"/>
      <c r="BF83" s="382"/>
      <c r="BG83" s="46" t="str">
        <f>IFERROR(VLOOKUP(BF82,Ereignistabelle[],2,FALSE),"")</f>
        <v/>
      </c>
      <c r="BH83" s="47"/>
      <c r="BI83" s="47"/>
      <c r="BJ83" s="47"/>
      <c r="BK83" s="47"/>
      <c r="BL83" s="38"/>
      <c r="BM83" s="382"/>
      <c r="BN83" s="46" t="str">
        <f>IFERROR(VLOOKUP(BM82,Ereignistabelle[],2,FALSE),"")</f>
        <v/>
      </c>
      <c r="BO83" s="47"/>
      <c r="BP83" s="47"/>
      <c r="BQ83" s="47"/>
      <c r="BR83" s="47"/>
      <c r="BS83" s="38"/>
      <c r="BT83" s="382"/>
      <c r="BU83" s="46" t="str">
        <f>IFERROR(VLOOKUP(BT82,Ereignistabelle[],2,FALSE),"")</f>
        <v/>
      </c>
      <c r="BV83" s="47"/>
      <c r="BW83" s="47"/>
      <c r="BX83" s="47"/>
      <c r="BY83" s="47"/>
      <c r="BZ83" s="38"/>
      <c r="CA83" s="382"/>
      <c r="CB83" s="46" t="str">
        <f>IFERROR(VLOOKUP(CA82,Ereignistabelle[],2,FALSE),"")</f>
        <v/>
      </c>
      <c r="CC83" s="47"/>
      <c r="CD83" s="47"/>
      <c r="CE83" s="47"/>
      <c r="CF83" s="47"/>
      <c r="CG83" s="38"/>
    </row>
    <row r="84" spans="1:85" ht="19.5" customHeight="1" x14ac:dyDescent="0.25">
      <c r="A84" s="171" t="s">
        <v>159</v>
      </c>
      <c r="B84" s="13"/>
      <c r="C84" s="5"/>
      <c r="D84" s="5"/>
      <c r="E84" s="5"/>
      <c r="F84" s="5"/>
      <c r="G84" s="316"/>
      <c r="H84" s="388" t="s">
        <v>158</v>
      </c>
      <c r="I84" s="388"/>
      <c r="J84" s="388"/>
      <c r="K84" s="388"/>
      <c r="L84" s="388"/>
      <c r="M84" s="388"/>
      <c r="N84" s="388"/>
      <c r="O84" s="388"/>
      <c r="P84" s="388"/>
      <c r="Q84" s="388"/>
      <c r="R84" s="388"/>
      <c r="S84" s="388"/>
      <c r="T84" s="388"/>
      <c r="U84" s="1"/>
      <c r="W84" s="9"/>
      <c r="X84" s="1"/>
      <c r="Y84" s="1"/>
      <c r="Z84" s="1"/>
      <c r="AA84" s="1"/>
      <c r="AB84" s="1"/>
      <c r="AD84" s="9"/>
      <c r="AE84" s="1"/>
      <c r="AF84" s="1"/>
      <c r="AG84" s="1"/>
      <c r="AH84" s="1"/>
      <c r="AI84" s="1"/>
      <c r="AK84" s="9"/>
      <c r="AL84" s="1"/>
      <c r="AM84" s="1"/>
      <c r="AN84" s="1"/>
      <c r="AO84" s="1"/>
      <c r="AP84" s="1"/>
      <c r="AQ84" s="168"/>
      <c r="AR84" s="379"/>
      <c r="AS84" s="169"/>
      <c r="AT84" s="1"/>
      <c r="AU84" s="1"/>
      <c r="AV84" s="1"/>
      <c r="AW84" s="1"/>
      <c r="AY84" s="9"/>
      <c r="AZ84" s="1"/>
      <c r="BA84" s="1"/>
      <c r="BB84" s="1"/>
      <c r="BC84" s="1"/>
      <c r="BD84" s="1"/>
      <c r="BF84" s="9"/>
      <c r="BG84" s="1"/>
      <c r="BH84" s="1"/>
      <c r="BI84" s="1"/>
      <c r="BJ84" s="1"/>
      <c r="BK84" s="1"/>
      <c r="BM84" s="9"/>
      <c r="BN84" s="1"/>
      <c r="BO84" s="1"/>
      <c r="BP84" s="1"/>
      <c r="BQ84" s="1"/>
      <c r="BR84" s="1"/>
      <c r="BT84" s="9"/>
      <c r="BU84" s="1"/>
      <c r="BV84" s="1"/>
      <c r="BW84" s="1"/>
      <c r="BX84" s="1"/>
      <c r="BY84" s="1"/>
      <c r="CA84" s="9"/>
      <c r="CB84" s="1"/>
      <c r="CC84" s="1"/>
      <c r="CD84" s="1"/>
      <c r="CE84" s="1"/>
      <c r="CF84" s="1"/>
      <c r="CG84" s="167" t="s">
        <v>115</v>
      </c>
    </row>
    <row r="85" spans="1:85" ht="18.75" customHeight="1" x14ac:dyDescent="0.25">
      <c r="B85" s="9"/>
      <c r="C85" s="1"/>
      <c r="D85" s="1"/>
      <c r="E85" s="1"/>
      <c r="F85" s="1"/>
      <c r="G85" s="1"/>
      <c r="I85" s="9"/>
      <c r="J85" s="1"/>
      <c r="K85" s="1"/>
      <c r="L85" s="1"/>
      <c r="M85" s="1"/>
      <c r="N85" s="1"/>
      <c r="P85" s="11"/>
      <c r="Q85" s="1"/>
      <c r="R85" s="1"/>
      <c r="S85" s="1"/>
      <c r="T85" s="1"/>
      <c r="U85" s="1"/>
      <c r="W85" s="9"/>
      <c r="X85" s="1"/>
      <c r="Y85" s="1"/>
      <c r="Z85" s="1"/>
      <c r="AA85" s="1"/>
      <c r="AB85" s="1"/>
      <c r="AD85" s="9"/>
      <c r="AE85" s="1"/>
      <c r="AF85" s="1"/>
      <c r="AG85" s="1"/>
      <c r="AH85" s="1"/>
      <c r="AI85" s="1"/>
      <c r="AK85" s="9"/>
      <c r="AL85" s="1"/>
      <c r="AM85" s="1"/>
      <c r="AN85" s="1"/>
      <c r="AO85" s="1"/>
      <c r="AP85" s="1"/>
      <c r="AQ85" s="168"/>
      <c r="AR85" s="380"/>
      <c r="AS85" s="169"/>
      <c r="AT85" s="1"/>
      <c r="AU85" s="1"/>
      <c r="AV85" s="1"/>
      <c r="AW85" s="1"/>
      <c r="AY85" s="9"/>
      <c r="AZ85" s="1"/>
      <c r="BA85" s="1"/>
      <c r="BB85" s="1"/>
      <c r="BC85" s="1"/>
      <c r="BD85" s="1"/>
      <c r="BF85" s="9"/>
      <c r="BG85" s="1"/>
      <c r="BH85" s="1"/>
      <c r="BI85" s="1"/>
      <c r="BJ85" s="1"/>
      <c r="BK85" s="1"/>
      <c r="BM85" s="9"/>
      <c r="BN85" s="1"/>
      <c r="BO85" s="1"/>
      <c r="BP85" s="1"/>
      <c r="BQ85" s="1"/>
      <c r="BR85" s="1"/>
      <c r="BT85" s="9"/>
      <c r="BU85" s="1"/>
      <c r="BV85" s="1"/>
      <c r="BW85" s="1"/>
      <c r="BX85" s="1"/>
      <c r="BY85" s="1"/>
      <c r="CA85" s="9"/>
      <c r="CB85" s="1"/>
      <c r="CC85" s="1"/>
      <c r="CD85" s="1"/>
      <c r="CE85" s="1"/>
      <c r="CF85" s="1"/>
    </row>
    <row r="86" spans="1:85" x14ac:dyDescent="0.25">
      <c r="P86" s="12"/>
      <c r="AQ86" s="168"/>
      <c r="AR86" s="383"/>
      <c r="AS86" s="170"/>
    </row>
    <row r="87" spans="1:85" x14ac:dyDescent="0.25">
      <c r="P87" s="12"/>
      <c r="AQ87" s="168"/>
      <c r="AR87" s="383"/>
      <c r="AS87" s="170"/>
    </row>
    <row r="88" spans="1:85" x14ac:dyDescent="0.25">
      <c r="P88" s="12"/>
    </row>
    <row r="89" spans="1:85" x14ac:dyDescent="0.25">
      <c r="P89" s="12"/>
    </row>
  </sheetData>
  <sheetProtection password="C39E" sheet="1" objects="1" scenarios="1"/>
  <mergeCells count="522">
    <mergeCell ref="A48:A49"/>
    <mergeCell ref="A46:A47"/>
    <mergeCell ref="A44:A45"/>
    <mergeCell ref="A42:A43"/>
    <mergeCell ref="A40:A41"/>
    <mergeCell ref="A38:A39"/>
    <mergeCell ref="A36:A37"/>
    <mergeCell ref="A34:A35"/>
    <mergeCell ref="A32:A33"/>
    <mergeCell ref="CA9:CG9"/>
    <mergeCell ref="BT9:BZ9"/>
    <mergeCell ref="AR9:AX9"/>
    <mergeCell ref="AK9:AQ9"/>
    <mergeCell ref="AD9:AJ9"/>
    <mergeCell ref="BM9:BS9"/>
    <mergeCell ref="BF9:BL9"/>
    <mergeCell ref="AY9:BE9"/>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50:A51"/>
    <mergeCell ref="W9:AC9"/>
    <mergeCell ref="P9:V9"/>
    <mergeCell ref="I9:O9"/>
    <mergeCell ref="B30:B31"/>
    <mergeCell ref="A14:A15"/>
    <mergeCell ref="A16:A17"/>
    <mergeCell ref="B9:H9"/>
    <mergeCell ref="A10:A11"/>
    <mergeCell ref="A12:A13"/>
    <mergeCell ref="A18:A19"/>
    <mergeCell ref="A20:A21"/>
    <mergeCell ref="A30:A31"/>
    <mergeCell ref="A28:A29"/>
    <mergeCell ref="A26:A27"/>
    <mergeCell ref="A24:A25"/>
    <mergeCell ref="A22:A23"/>
    <mergeCell ref="AY28:AY29"/>
    <mergeCell ref="AY30:AY31"/>
    <mergeCell ref="AY32:AY33"/>
    <mergeCell ref="AY34:AY35"/>
    <mergeCell ref="AY36:AY37"/>
    <mergeCell ref="AY18:AY19"/>
    <mergeCell ref="AY20:AY21"/>
    <mergeCell ref="AY22:AY23"/>
    <mergeCell ref="AY24:AY25"/>
    <mergeCell ref="AY26:AY27"/>
    <mergeCell ref="AY64:AY65"/>
    <mergeCell ref="AY66:AY67"/>
    <mergeCell ref="AY48:AY49"/>
    <mergeCell ref="AY50:AY51"/>
    <mergeCell ref="AY52:AY53"/>
    <mergeCell ref="AY54:AY55"/>
    <mergeCell ref="AY56:AY57"/>
    <mergeCell ref="AY38:AY39"/>
    <mergeCell ref="AY40:AY41"/>
    <mergeCell ref="AY42:AY43"/>
    <mergeCell ref="AY44:AY45"/>
    <mergeCell ref="AY46:AY47"/>
    <mergeCell ref="AY78:AY79"/>
    <mergeCell ref="AY80:AY81"/>
    <mergeCell ref="BF10:BF11"/>
    <mergeCell ref="BF12:BF13"/>
    <mergeCell ref="BF14:BF15"/>
    <mergeCell ref="BF16:BF17"/>
    <mergeCell ref="BF18:BF19"/>
    <mergeCell ref="BF20:BF21"/>
    <mergeCell ref="BF22:BF23"/>
    <mergeCell ref="BF24:BF25"/>
    <mergeCell ref="BF26:BF27"/>
    <mergeCell ref="BF28:BF29"/>
    <mergeCell ref="BF30:BF31"/>
    <mergeCell ref="BF32:BF33"/>
    <mergeCell ref="BF34:BF35"/>
    <mergeCell ref="BF36:BF37"/>
    <mergeCell ref="AY68:AY69"/>
    <mergeCell ref="AY70:AY71"/>
    <mergeCell ref="AY72:AY73"/>
    <mergeCell ref="AY74:AY75"/>
    <mergeCell ref="AY76:AY77"/>
    <mergeCell ref="AY58:AY59"/>
    <mergeCell ref="AY60:AY61"/>
    <mergeCell ref="AY62:AY63"/>
    <mergeCell ref="BF64:BF65"/>
    <mergeCell ref="BF66:BF67"/>
    <mergeCell ref="BF48:BF49"/>
    <mergeCell ref="BF50:BF51"/>
    <mergeCell ref="BF52:BF53"/>
    <mergeCell ref="BF54:BF55"/>
    <mergeCell ref="BF56:BF57"/>
    <mergeCell ref="BF38:BF39"/>
    <mergeCell ref="BF40:BF41"/>
    <mergeCell ref="BF42:BF43"/>
    <mergeCell ref="BF44:BF45"/>
    <mergeCell ref="BF46:BF47"/>
    <mergeCell ref="BF78:BF79"/>
    <mergeCell ref="BF80:BF81"/>
    <mergeCell ref="BM10:BM11"/>
    <mergeCell ref="BM12:BM13"/>
    <mergeCell ref="BM14:BM15"/>
    <mergeCell ref="BM16:BM17"/>
    <mergeCell ref="BM18:BM19"/>
    <mergeCell ref="BM20:BM21"/>
    <mergeCell ref="BM22:BM23"/>
    <mergeCell ref="BM24:BM25"/>
    <mergeCell ref="BM26:BM27"/>
    <mergeCell ref="BM28:BM29"/>
    <mergeCell ref="BM30:BM31"/>
    <mergeCell ref="BM32:BM33"/>
    <mergeCell ref="BM34:BM35"/>
    <mergeCell ref="BM36:BM37"/>
    <mergeCell ref="BF68:BF69"/>
    <mergeCell ref="BF70:BF71"/>
    <mergeCell ref="BF72:BF73"/>
    <mergeCell ref="BF74:BF75"/>
    <mergeCell ref="BF76:BF77"/>
    <mergeCell ref="BF58:BF59"/>
    <mergeCell ref="BF60:BF61"/>
    <mergeCell ref="BF62:BF63"/>
    <mergeCell ref="BM64:BM65"/>
    <mergeCell ref="BM66:BM67"/>
    <mergeCell ref="BM48:BM49"/>
    <mergeCell ref="BM50:BM51"/>
    <mergeCell ref="BM52:BM53"/>
    <mergeCell ref="BM54:BM55"/>
    <mergeCell ref="BM56:BM57"/>
    <mergeCell ref="BM38:BM39"/>
    <mergeCell ref="BM40:BM41"/>
    <mergeCell ref="BM42:BM43"/>
    <mergeCell ref="BM44:BM45"/>
    <mergeCell ref="BM46:BM47"/>
    <mergeCell ref="BM78:BM79"/>
    <mergeCell ref="BM80:BM81"/>
    <mergeCell ref="BT10:BT11"/>
    <mergeCell ref="BT12:BT13"/>
    <mergeCell ref="BT14:BT15"/>
    <mergeCell ref="BT16:BT17"/>
    <mergeCell ref="BT18:BT19"/>
    <mergeCell ref="BT20:BT21"/>
    <mergeCell ref="BT22:BT23"/>
    <mergeCell ref="BT24:BT25"/>
    <mergeCell ref="BT26:BT27"/>
    <mergeCell ref="BT28:BT29"/>
    <mergeCell ref="BT30:BT31"/>
    <mergeCell ref="BT32:BT33"/>
    <mergeCell ref="BT34:BT35"/>
    <mergeCell ref="BT36:BT37"/>
    <mergeCell ref="BM68:BM69"/>
    <mergeCell ref="BM70:BM71"/>
    <mergeCell ref="BM72:BM73"/>
    <mergeCell ref="BM74:BM75"/>
    <mergeCell ref="BM76:BM77"/>
    <mergeCell ref="BM58:BM59"/>
    <mergeCell ref="BM60:BM61"/>
    <mergeCell ref="BM62:BM63"/>
    <mergeCell ref="CA28:CA29"/>
    <mergeCell ref="CA30:CA31"/>
    <mergeCell ref="CA32:CA33"/>
    <mergeCell ref="CA34:CA35"/>
    <mergeCell ref="CA36:CA37"/>
    <mergeCell ref="BT68:BT69"/>
    <mergeCell ref="BT70:BT71"/>
    <mergeCell ref="BT72:BT73"/>
    <mergeCell ref="BT74:BT75"/>
    <mergeCell ref="BT58:BT59"/>
    <mergeCell ref="BT60:BT61"/>
    <mergeCell ref="BT62:BT63"/>
    <mergeCell ref="BT64:BT65"/>
    <mergeCell ref="BT66:BT67"/>
    <mergeCell ref="BT48:BT49"/>
    <mergeCell ref="BT50:BT51"/>
    <mergeCell ref="BT52:BT53"/>
    <mergeCell ref="BT54:BT55"/>
    <mergeCell ref="BT56:BT57"/>
    <mergeCell ref="BT38:BT39"/>
    <mergeCell ref="BT40:BT41"/>
    <mergeCell ref="BT42:BT43"/>
    <mergeCell ref="BT44:BT45"/>
    <mergeCell ref="BT46:BT47"/>
    <mergeCell ref="CA10:CA11"/>
    <mergeCell ref="CA12:CA13"/>
    <mergeCell ref="CA14:CA15"/>
    <mergeCell ref="CA16:CA17"/>
    <mergeCell ref="CA18:CA19"/>
    <mergeCell ref="CA20:CA21"/>
    <mergeCell ref="CA22:CA23"/>
    <mergeCell ref="CA24:CA25"/>
    <mergeCell ref="CA26:CA27"/>
    <mergeCell ref="CA54:CA55"/>
    <mergeCell ref="CA56:CA57"/>
    <mergeCell ref="CA38:CA39"/>
    <mergeCell ref="CA40:CA41"/>
    <mergeCell ref="CA42:CA43"/>
    <mergeCell ref="CA44:CA45"/>
    <mergeCell ref="CA46:CA47"/>
    <mergeCell ref="BT78:BT79"/>
    <mergeCell ref="BT80:BT81"/>
    <mergeCell ref="BT76:BT77"/>
    <mergeCell ref="AR10:AR11"/>
    <mergeCell ref="AR12:AR13"/>
    <mergeCell ref="AR14:AR15"/>
    <mergeCell ref="AR16:AR17"/>
    <mergeCell ref="AR18:AR19"/>
    <mergeCell ref="CA78:CA79"/>
    <mergeCell ref="CA80:CA81"/>
    <mergeCell ref="AY10:AY11"/>
    <mergeCell ref="AY12:AY13"/>
    <mergeCell ref="AY14:AY15"/>
    <mergeCell ref="AY16:AY17"/>
    <mergeCell ref="CA68:CA69"/>
    <mergeCell ref="CA70:CA71"/>
    <mergeCell ref="CA72:CA73"/>
    <mergeCell ref="CA74:CA75"/>
    <mergeCell ref="CA76:CA77"/>
    <mergeCell ref="CA58:CA59"/>
    <mergeCell ref="CA60:CA61"/>
    <mergeCell ref="CA62:CA63"/>
    <mergeCell ref="CA64:CA65"/>
    <mergeCell ref="CA66:CA67"/>
    <mergeCell ref="CA48:CA49"/>
    <mergeCell ref="CA50:CA51"/>
    <mergeCell ref="CA52:CA53"/>
    <mergeCell ref="AR30:AR31"/>
    <mergeCell ref="AR32:AR33"/>
    <mergeCell ref="AR34:AR35"/>
    <mergeCell ref="AR36:AR37"/>
    <mergeCell ref="AR38:AR39"/>
    <mergeCell ref="AR20:AR21"/>
    <mergeCell ref="AR22:AR23"/>
    <mergeCell ref="AR24:AR25"/>
    <mergeCell ref="AR26:AR27"/>
    <mergeCell ref="AR28:AR29"/>
    <mergeCell ref="AR66:AR67"/>
    <mergeCell ref="AR68:AR69"/>
    <mergeCell ref="AR50:AR51"/>
    <mergeCell ref="AR52:AR53"/>
    <mergeCell ref="AR54:AR55"/>
    <mergeCell ref="AR56:AR57"/>
    <mergeCell ref="AR58:AR59"/>
    <mergeCell ref="AR40:AR41"/>
    <mergeCell ref="AR42:AR43"/>
    <mergeCell ref="AR44:AR45"/>
    <mergeCell ref="AR46:AR47"/>
    <mergeCell ref="AR48:AR49"/>
    <mergeCell ref="AR80:AR81"/>
    <mergeCell ref="AK10:AK11"/>
    <mergeCell ref="AK12:AK13"/>
    <mergeCell ref="AK14:AK15"/>
    <mergeCell ref="AK16:AK17"/>
    <mergeCell ref="AK18:AK19"/>
    <mergeCell ref="AK20:AK21"/>
    <mergeCell ref="AK22:AK23"/>
    <mergeCell ref="AK24:AK25"/>
    <mergeCell ref="AK26:AK27"/>
    <mergeCell ref="AK28:AK29"/>
    <mergeCell ref="AK30:AK31"/>
    <mergeCell ref="AK32:AK33"/>
    <mergeCell ref="AK34:AK35"/>
    <mergeCell ref="AK36:AK37"/>
    <mergeCell ref="AK38:AK39"/>
    <mergeCell ref="AR70:AR71"/>
    <mergeCell ref="AR72:AR73"/>
    <mergeCell ref="AR74:AR75"/>
    <mergeCell ref="AR76:AR77"/>
    <mergeCell ref="AR78:AR79"/>
    <mergeCell ref="AR60:AR61"/>
    <mergeCell ref="AR62:AR63"/>
    <mergeCell ref="AR64:AR65"/>
    <mergeCell ref="AK66:AK67"/>
    <mergeCell ref="AK68:AK69"/>
    <mergeCell ref="AK50:AK51"/>
    <mergeCell ref="AK52:AK53"/>
    <mergeCell ref="AK54:AK55"/>
    <mergeCell ref="AK56:AK57"/>
    <mergeCell ref="AK58:AK59"/>
    <mergeCell ref="AK40:AK41"/>
    <mergeCell ref="AK42:AK43"/>
    <mergeCell ref="AK44:AK45"/>
    <mergeCell ref="AK46:AK47"/>
    <mergeCell ref="AK48:AK49"/>
    <mergeCell ref="AK80:AK81"/>
    <mergeCell ref="AD10:AD11"/>
    <mergeCell ref="AD12:AD13"/>
    <mergeCell ref="AD14:AD15"/>
    <mergeCell ref="AD16:AD17"/>
    <mergeCell ref="AD18:AD19"/>
    <mergeCell ref="AD20:AD21"/>
    <mergeCell ref="AD22:AD23"/>
    <mergeCell ref="AD24:AD25"/>
    <mergeCell ref="AD26:AD27"/>
    <mergeCell ref="AD28:AD29"/>
    <mergeCell ref="AD30:AD31"/>
    <mergeCell ref="AD32:AD33"/>
    <mergeCell ref="AD34:AD35"/>
    <mergeCell ref="AD36:AD37"/>
    <mergeCell ref="AD38:AD39"/>
    <mergeCell ref="AK70:AK71"/>
    <mergeCell ref="AK72:AK73"/>
    <mergeCell ref="AK74:AK75"/>
    <mergeCell ref="AK76:AK77"/>
    <mergeCell ref="AK78:AK79"/>
    <mergeCell ref="AK60:AK61"/>
    <mergeCell ref="AK62:AK63"/>
    <mergeCell ref="AK64:AK65"/>
    <mergeCell ref="AD66:AD67"/>
    <mergeCell ref="AD68:AD69"/>
    <mergeCell ref="AD50:AD51"/>
    <mergeCell ref="AD52:AD53"/>
    <mergeCell ref="AD54:AD55"/>
    <mergeCell ref="AD56:AD57"/>
    <mergeCell ref="AD58:AD59"/>
    <mergeCell ref="AD40:AD41"/>
    <mergeCell ref="AD42:AD43"/>
    <mergeCell ref="AD44:AD45"/>
    <mergeCell ref="AD46:AD47"/>
    <mergeCell ref="AD48:AD49"/>
    <mergeCell ref="AD80:AD81"/>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AD70:AD71"/>
    <mergeCell ref="AD72:AD73"/>
    <mergeCell ref="AD74:AD75"/>
    <mergeCell ref="AD76:AD77"/>
    <mergeCell ref="AD78:AD79"/>
    <mergeCell ref="AD60:AD61"/>
    <mergeCell ref="AD62:AD63"/>
    <mergeCell ref="AD64:AD65"/>
    <mergeCell ref="W66:W67"/>
    <mergeCell ref="W68:W69"/>
    <mergeCell ref="W50:W51"/>
    <mergeCell ref="W52:W53"/>
    <mergeCell ref="W54:W55"/>
    <mergeCell ref="W56:W57"/>
    <mergeCell ref="W58:W59"/>
    <mergeCell ref="W40:W41"/>
    <mergeCell ref="W42:W43"/>
    <mergeCell ref="W44:W45"/>
    <mergeCell ref="W46:W47"/>
    <mergeCell ref="W48:W49"/>
    <mergeCell ref="W80:W81"/>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W70:W71"/>
    <mergeCell ref="W72:W73"/>
    <mergeCell ref="W74:W75"/>
    <mergeCell ref="W76:W77"/>
    <mergeCell ref="W78:W79"/>
    <mergeCell ref="W60:W61"/>
    <mergeCell ref="W62:W63"/>
    <mergeCell ref="W64:W65"/>
    <mergeCell ref="P66:P67"/>
    <mergeCell ref="P68:P69"/>
    <mergeCell ref="P50:P51"/>
    <mergeCell ref="P52:P53"/>
    <mergeCell ref="P54:P55"/>
    <mergeCell ref="P56:P57"/>
    <mergeCell ref="P58:P59"/>
    <mergeCell ref="P40:P41"/>
    <mergeCell ref="P42:P43"/>
    <mergeCell ref="P44:P45"/>
    <mergeCell ref="P46:P47"/>
    <mergeCell ref="P48:P49"/>
    <mergeCell ref="P80:P81"/>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P70:P71"/>
    <mergeCell ref="P72:P73"/>
    <mergeCell ref="P74:P75"/>
    <mergeCell ref="P76:P77"/>
    <mergeCell ref="P78:P79"/>
    <mergeCell ref="P60:P61"/>
    <mergeCell ref="P62:P63"/>
    <mergeCell ref="P64:P65"/>
    <mergeCell ref="I66:I67"/>
    <mergeCell ref="I68:I69"/>
    <mergeCell ref="I50:I51"/>
    <mergeCell ref="I52:I53"/>
    <mergeCell ref="I54:I55"/>
    <mergeCell ref="I56:I57"/>
    <mergeCell ref="I58:I59"/>
    <mergeCell ref="I40:I41"/>
    <mergeCell ref="I42:I43"/>
    <mergeCell ref="I44:I45"/>
    <mergeCell ref="I46:I47"/>
    <mergeCell ref="I48:I49"/>
    <mergeCell ref="I80:I81"/>
    <mergeCell ref="B10:B11"/>
    <mergeCell ref="B12:B13"/>
    <mergeCell ref="B14:B15"/>
    <mergeCell ref="B16:B17"/>
    <mergeCell ref="B18:B19"/>
    <mergeCell ref="B20:B21"/>
    <mergeCell ref="B22:B23"/>
    <mergeCell ref="B24:B25"/>
    <mergeCell ref="B26:B27"/>
    <mergeCell ref="B28:B29"/>
    <mergeCell ref="B32:B33"/>
    <mergeCell ref="B34:B35"/>
    <mergeCell ref="B36:B37"/>
    <mergeCell ref="B38:B39"/>
    <mergeCell ref="B40:B41"/>
    <mergeCell ref="I70:I71"/>
    <mergeCell ref="I72:I73"/>
    <mergeCell ref="I74:I75"/>
    <mergeCell ref="I76:I77"/>
    <mergeCell ref="I78:I79"/>
    <mergeCell ref="I60:I61"/>
    <mergeCell ref="I62:I63"/>
    <mergeCell ref="I64:I65"/>
    <mergeCell ref="B52:B53"/>
    <mergeCell ref="B54:B55"/>
    <mergeCell ref="B56:B57"/>
    <mergeCell ref="B58:B59"/>
    <mergeCell ref="B60:B61"/>
    <mergeCell ref="B42:B43"/>
    <mergeCell ref="B44:B45"/>
    <mergeCell ref="B46:B47"/>
    <mergeCell ref="B48:B49"/>
    <mergeCell ref="B50:B51"/>
    <mergeCell ref="B72:B73"/>
    <mergeCell ref="B74:B75"/>
    <mergeCell ref="B76:B77"/>
    <mergeCell ref="B78:B79"/>
    <mergeCell ref="B80:B81"/>
    <mergeCell ref="B62:B63"/>
    <mergeCell ref="B64:B65"/>
    <mergeCell ref="B66:B67"/>
    <mergeCell ref="B68:B69"/>
    <mergeCell ref="B70:B71"/>
    <mergeCell ref="A2:G5"/>
    <mergeCell ref="S6:V6"/>
    <mergeCell ref="S5:V5"/>
    <mergeCell ref="S4:V4"/>
    <mergeCell ref="S3:V3"/>
    <mergeCell ref="X6:AA6"/>
    <mergeCell ref="X5:AA5"/>
    <mergeCell ref="X4:AA4"/>
    <mergeCell ref="X3:AA3"/>
    <mergeCell ref="X7:AA7"/>
    <mergeCell ref="AK7:AN7"/>
    <mergeCell ref="AP7:AS7"/>
    <mergeCell ref="M2:AR2"/>
    <mergeCell ref="BR3:CG3"/>
    <mergeCell ref="BR4:CG4"/>
    <mergeCell ref="BR5:CG5"/>
    <mergeCell ref="BR6:CG6"/>
    <mergeCell ref="BR7:CG7"/>
    <mergeCell ref="AK6:AN6"/>
    <mergeCell ref="AK4:AN4"/>
    <mergeCell ref="AK3:AN3"/>
    <mergeCell ref="AP6:AS6"/>
    <mergeCell ref="AP4:AS4"/>
    <mergeCell ref="AP3:AS3"/>
    <mergeCell ref="BR2:CG2"/>
    <mergeCell ref="S7:V7"/>
    <mergeCell ref="AP5:AS5"/>
    <mergeCell ref="AY82:AY83"/>
    <mergeCell ref="BF82:BF83"/>
    <mergeCell ref="BM82:BM83"/>
    <mergeCell ref="BT82:BT83"/>
    <mergeCell ref="CA82:CA83"/>
    <mergeCell ref="AR86:AR87"/>
    <mergeCell ref="A82:A83"/>
    <mergeCell ref="B82:B83"/>
    <mergeCell ref="I82:I83"/>
    <mergeCell ref="P82:P83"/>
    <mergeCell ref="W82:W83"/>
    <mergeCell ref="AD82:AD83"/>
    <mergeCell ref="AK82:AK83"/>
    <mergeCell ref="AR82:AR83"/>
    <mergeCell ref="H84:T84"/>
  </mergeCells>
  <conditionalFormatting sqref="BR3:CG3">
    <cfRule type="notContainsBlanks" dxfId="396" priority="5932">
      <formula>LEN(TRIM(BR3))&gt;0</formula>
    </cfRule>
  </conditionalFormatting>
  <conditionalFormatting sqref="BR4:CG4">
    <cfRule type="notContainsBlanks" dxfId="395" priority="5933">
      <formula>LEN(TRIM(BR4))&gt;0</formula>
    </cfRule>
  </conditionalFormatting>
  <conditionalFormatting sqref="BR5:CG5">
    <cfRule type="notContainsBlanks" dxfId="394" priority="5149">
      <formula>LEN(TRIM(BR5))&gt;0</formula>
    </cfRule>
  </conditionalFormatting>
  <conditionalFormatting sqref="BR6:CG6">
    <cfRule type="notContainsBlanks" dxfId="393" priority="5008">
      <formula>LEN(TRIM(BR6))&gt;0</formula>
    </cfRule>
  </conditionalFormatting>
  <conditionalFormatting sqref="BR7:CG7">
    <cfRule type="notContainsBlanks" dxfId="392" priority="5007">
      <formula>LEN(TRIM(BR7))&gt;0</formula>
    </cfRule>
  </conditionalFormatting>
  <conditionalFormatting sqref="BR2:CG2">
    <cfRule type="notContainsBlanks" dxfId="391" priority="4625">
      <formula>LEN(TRIM(BR2))&gt;0</formula>
    </cfRule>
  </conditionalFormatting>
  <conditionalFormatting sqref="A20:A21">
    <cfRule type="containsText" dxfId="390" priority="1424" operator="containsText" text="So">
      <formula>NOT(ISERROR(SEARCH("So",A20)))</formula>
    </cfRule>
  </conditionalFormatting>
  <conditionalFormatting sqref="A10:A19">
    <cfRule type="containsText" dxfId="389" priority="1417" operator="containsText" text="So">
      <formula>NOT(ISERROR(SEARCH("So",A10)))</formula>
    </cfRule>
  </conditionalFormatting>
  <conditionalFormatting sqref="A22:A81">
    <cfRule type="containsText" dxfId="388" priority="1410" operator="containsText" text="So">
      <formula>NOT(ISERROR(SEARCH("So",A22)))</formula>
    </cfRule>
  </conditionalFormatting>
  <conditionalFormatting sqref="A82:A83">
    <cfRule type="containsText" dxfId="387" priority="423" operator="containsText" text="So">
      <formula>NOT(ISERROR(SEARCH("So",A82)))</formula>
    </cfRule>
  </conditionalFormatting>
  <conditionalFormatting sqref="A34:A35">
    <cfRule type="containsText" dxfId="386" priority="132" operator="containsText" text="So">
      <formula>NOT(ISERROR(SEARCH("So",A34)))</formula>
    </cfRule>
  </conditionalFormatting>
  <conditionalFormatting sqref="A32:A33">
    <cfRule type="containsText" dxfId="385" priority="126" operator="containsText" text="So">
      <formula>NOT(ISERROR(SEARCH("So",A32)))</formula>
    </cfRule>
  </conditionalFormatting>
  <conditionalFormatting sqref="A48:A49">
    <cfRule type="containsText" dxfId="384" priority="100" operator="containsText" text="So">
      <formula>NOT(ISERROR(SEARCH("So",A48)))</formula>
    </cfRule>
  </conditionalFormatting>
  <conditionalFormatting sqref="A46:A47">
    <cfRule type="containsText" dxfId="383" priority="94" operator="containsText" text="So">
      <formula>NOT(ISERROR(SEARCH("So",A46)))</formula>
    </cfRule>
  </conditionalFormatting>
  <conditionalFormatting sqref="A62:A63">
    <cfRule type="containsText" dxfId="382" priority="68" operator="containsText" text="So">
      <formula>NOT(ISERROR(SEARCH("So",A62)))</formula>
    </cfRule>
  </conditionalFormatting>
  <conditionalFormatting sqref="A60:A61">
    <cfRule type="containsText" dxfId="381" priority="62" operator="containsText" text="So">
      <formula>NOT(ISERROR(SEARCH("So",A60)))</formula>
    </cfRule>
  </conditionalFormatting>
  <conditionalFormatting sqref="A76:A77">
    <cfRule type="containsText" dxfId="380" priority="42" operator="containsText" text="So">
      <formula>NOT(ISERROR(SEARCH("So",A76)))</formula>
    </cfRule>
  </conditionalFormatting>
  <conditionalFormatting sqref="A74:A75">
    <cfRule type="containsText" dxfId="379" priority="41" operator="containsText" text="So">
      <formula>NOT(ISERROR(SEARCH("So",A74)))</formula>
    </cfRule>
  </conditionalFormatting>
  <hyperlinks>
    <hyperlink ref="H84" r:id="rId1"/>
  </hyperlinks>
  <pageMargins left="0.35433070866141736" right="0.23622047244094491" top="0.15748031496062992" bottom="0.15748031496062992" header="0.31496062992125984" footer="0.31496062992125984"/>
  <pageSetup paperSize="9" scale="44" orientation="landscape" r:id="rId2"/>
  <ignoredErrors>
    <ignoredError sqref="C11:C83 J11:J83 Q11:Q83 X11:X83 AE11:AE83 AL11:AL83 AS11:AS83 AZ11:AZ83 BG11:BG83 BN11:BN83 BU57 BU11:BU27 BU58:BU83 CB11:CB83 BU29 BU31 BU33:BU56"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5505" id="{D3AE481D-77F0-43DC-8D1A-406B89BCDE14}">
            <xm:f>Einstellungen!#REF!="x"</xm:f>
            <x14:dxf>
              <fill>
                <patternFill>
                  <bgColor theme="6" tint="0.39994506668294322"/>
                </patternFill>
              </fill>
            </x14:dxf>
          </x14:cfRule>
          <xm:sqref>A20:A21</xm:sqref>
        </x14:conditionalFormatting>
        <x14:conditionalFormatting xmlns:xm="http://schemas.microsoft.com/office/excel/2006/main">
          <x14:cfRule type="expression" priority="5908" id="{B3F1DD43-1C53-47D8-8BB0-8C6C74C00251}">
            <xm:f>Einstellungen!#REF!="x"</xm:f>
            <x14:dxf>
              <fill>
                <patternFill>
                  <bgColor theme="9" tint="0.39994506668294322"/>
                </patternFill>
              </fill>
            </x14:dxf>
          </x14:cfRule>
          <x14:cfRule type="expression" priority="5909" id="{0C4C9BFE-0357-4530-BB10-A45E322C3B4D}">
            <xm:f>Einstellungen!#REF!="x"</xm:f>
            <x14:dxf>
              <fill>
                <patternFill>
                  <bgColor theme="5" tint="0.39994506668294322"/>
                </patternFill>
              </fill>
            </x14:dxf>
          </x14:cfRule>
          <x14:cfRule type="expression" priority="5910" id="{18756D29-2456-4157-9A49-1E8C9526BF5B}">
            <xm:f>Einstellungen!#REF!="x"</xm:f>
            <x14:dxf>
              <fill>
                <patternFill>
                  <bgColor theme="0" tint="-0.24994659260841701"/>
                </patternFill>
              </fill>
            </x14:dxf>
          </x14:cfRule>
          <x14:cfRule type="expression" priority="5911" id="{FFBC60DB-9E19-41C4-9A59-894B059C61D9}">
            <xm:f>Einstellungen!#REF!="x"</xm:f>
            <x14:dxf>
              <fill>
                <patternFill>
                  <bgColor theme="3" tint="0.39994506668294322"/>
                </patternFill>
              </fill>
            </x14:dxf>
          </x14:cfRule>
          <x14:cfRule type="expression" priority="5912" id="{4C1BF797-C576-4225-AA06-BCD602DD7846}">
            <xm:f>Einstellungen!#REF!="x"</xm:f>
            <x14:dxf>
              <fill>
                <patternFill>
                  <bgColor theme="8" tint="0.39994506668294322"/>
                </patternFill>
              </fill>
            </x14:dxf>
          </x14:cfRule>
          <xm:sqref>A20:A21</xm:sqref>
        </x14:conditionalFormatting>
        <x14:conditionalFormatting xmlns:xm="http://schemas.microsoft.com/office/excel/2006/main">
          <x14:cfRule type="expression" priority="1418" id="{6AA6271F-73B4-4671-BB3F-F31C865F6B33}">
            <xm:f>Einstellungen!#REF!="x"</xm:f>
            <x14:dxf>
              <fill>
                <patternFill>
                  <bgColor theme="6" tint="0.39994506668294322"/>
                </patternFill>
              </fill>
            </x14:dxf>
          </x14:cfRule>
          <xm:sqref>A10:A19</xm:sqref>
        </x14:conditionalFormatting>
        <x14:conditionalFormatting xmlns:xm="http://schemas.microsoft.com/office/excel/2006/main">
          <x14:cfRule type="expression" priority="1419" id="{D4B0C40D-D601-4EB5-8186-F83A743337DB}">
            <xm:f>Einstellungen!#REF!="x"</xm:f>
            <x14:dxf>
              <fill>
                <patternFill>
                  <bgColor theme="9" tint="0.39994506668294322"/>
                </patternFill>
              </fill>
            </x14:dxf>
          </x14:cfRule>
          <x14:cfRule type="expression" priority="1420" id="{F50E6721-D8CB-48FF-89DD-32395897BE69}">
            <xm:f>Einstellungen!#REF!="x"</xm:f>
            <x14:dxf>
              <fill>
                <patternFill>
                  <bgColor theme="5" tint="0.39994506668294322"/>
                </patternFill>
              </fill>
            </x14:dxf>
          </x14:cfRule>
          <x14:cfRule type="expression" priority="1422" id="{D9989568-94CA-4E38-BB60-541FB0BE5473}">
            <xm:f>Einstellungen!#REF!="x"</xm:f>
            <x14:dxf>
              <fill>
                <patternFill>
                  <bgColor theme="3" tint="0.39994506668294322"/>
                </patternFill>
              </fill>
            </x14:dxf>
          </x14:cfRule>
          <x14:cfRule type="expression" priority="1423" id="{ED0FFBFB-E957-4AB7-BA06-9C26BFBEA0C4}">
            <xm:f>Einstellungen!#REF!="x"</xm:f>
            <x14:dxf>
              <fill>
                <patternFill>
                  <bgColor theme="8" tint="0.39994506668294322"/>
                </patternFill>
              </fill>
            </x14:dxf>
          </x14:cfRule>
          <xm:sqref>A10:A19</xm:sqref>
        </x14:conditionalFormatting>
        <x14:conditionalFormatting xmlns:xm="http://schemas.microsoft.com/office/excel/2006/main">
          <x14:cfRule type="expression" priority="1411" id="{A202868C-8F4F-46B6-89AD-403BFAA75637}">
            <xm:f>Einstellungen!#REF!="x"</xm:f>
            <x14:dxf>
              <fill>
                <patternFill>
                  <bgColor theme="6" tint="0.39994506668294322"/>
                </patternFill>
              </fill>
            </x14:dxf>
          </x14:cfRule>
          <xm:sqref>A22:A81</xm:sqref>
        </x14:conditionalFormatting>
        <x14:conditionalFormatting xmlns:xm="http://schemas.microsoft.com/office/excel/2006/main">
          <x14:cfRule type="expression" priority="1412" id="{507AE484-3D2F-49B3-B324-A5306602E7F2}">
            <xm:f>Einstellungen!#REF!="x"</xm:f>
            <x14:dxf>
              <fill>
                <patternFill>
                  <bgColor theme="9" tint="0.39994506668294322"/>
                </patternFill>
              </fill>
            </x14:dxf>
          </x14:cfRule>
          <x14:cfRule type="expression" priority="1413" id="{8364ED41-9E06-4F6F-90DA-6925BDFAFDB9}">
            <xm:f>Einstellungen!#REF!="x"</xm:f>
            <x14:dxf>
              <fill>
                <patternFill>
                  <bgColor theme="5" tint="0.39994506668294322"/>
                </patternFill>
              </fill>
            </x14:dxf>
          </x14:cfRule>
          <x14:cfRule type="expression" priority="1415" id="{CEF3184B-2FBA-4992-8D62-E1C509770015}">
            <xm:f>Einstellungen!#REF!="x"</xm:f>
            <x14:dxf>
              <fill>
                <patternFill>
                  <bgColor theme="3" tint="0.39994506668294322"/>
                </patternFill>
              </fill>
            </x14:dxf>
          </x14:cfRule>
          <x14:cfRule type="expression" priority="1416" id="{96E2C25C-78EF-443F-847B-AD03402A8283}">
            <xm:f>Einstellungen!#REF!="x"</xm:f>
            <x14:dxf>
              <fill>
                <patternFill>
                  <bgColor theme="8" tint="0.39994506668294322"/>
                </patternFill>
              </fill>
            </x14:dxf>
          </x14:cfRule>
          <xm:sqref>A22:A81</xm:sqref>
        </x14:conditionalFormatting>
        <x14:conditionalFormatting xmlns:xm="http://schemas.microsoft.com/office/excel/2006/main">
          <x14:cfRule type="expression" priority="1408" id="{13D8F7E8-350F-4D38-A2DC-92FBC756D9D7}">
            <xm:f>AND(Einstellungen!$E$51="x")</xm:f>
            <x14:dxf>
              <fill>
                <patternFill>
                  <bgColor theme="0" tint="-0.14996795556505021"/>
                </patternFill>
              </fill>
            </x14:dxf>
          </x14:cfRule>
          <xm:sqref>D18:H21</xm:sqref>
        </x14:conditionalFormatting>
        <x14:conditionalFormatting xmlns:xm="http://schemas.microsoft.com/office/excel/2006/main">
          <x14:cfRule type="expression" priority="1258" id="{800D42CF-162A-4BAA-A2F4-4BF4E072139D}">
            <xm:f>AND(Einstellungen!$E$51="x")</xm:f>
            <x14:dxf>
              <fill>
                <patternFill>
                  <bgColor theme="0" tint="-0.14996795556505021"/>
                </patternFill>
              </fill>
            </x14:dxf>
          </x14:cfRule>
          <xm:sqref>AK18:AK21</xm:sqref>
        </x14:conditionalFormatting>
        <x14:conditionalFormatting xmlns:xm="http://schemas.microsoft.com/office/excel/2006/main">
          <x14:cfRule type="expression" priority="1254" id="{79B48FBF-BD68-45A5-8390-33B3F168C8D5}">
            <xm:f>AND(Einstellungen!$E$51="x")</xm:f>
            <x14:dxf>
              <fill>
                <patternFill>
                  <bgColor theme="0" tint="-0.14996795556505021"/>
                </patternFill>
              </fill>
            </x14:dxf>
          </x14:cfRule>
          <xm:sqref>AR18:AR21</xm:sqref>
        </x14:conditionalFormatting>
        <x14:conditionalFormatting xmlns:xm="http://schemas.microsoft.com/office/excel/2006/main">
          <x14:cfRule type="expression" priority="1250" id="{3A4183B9-BF98-45F1-94E7-9B20D4FF0B3F}">
            <xm:f>AND(Einstellungen!$E$51="x")</xm:f>
            <x14:dxf>
              <fill>
                <patternFill>
                  <bgColor theme="0" tint="-0.14996795556505021"/>
                </patternFill>
              </fill>
            </x14:dxf>
          </x14:cfRule>
          <xm:sqref>AY18:AY21</xm:sqref>
        </x14:conditionalFormatting>
        <x14:conditionalFormatting xmlns:xm="http://schemas.microsoft.com/office/excel/2006/main">
          <x14:cfRule type="expression" priority="1246" id="{6656D4B2-A08D-4579-8C7A-281C98B0D27D}">
            <xm:f>AND(Einstellungen!$E$51="x")</xm:f>
            <x14:dxf>
              <fill>
                <patternFill>
                  <bgColor theme="0" tint="-0.14996795556505021"/>
                </patternFill>
              </fill>
            </x14:dxf>
          </x14:cfRule>
          <xm:sqref>BF18:BF21</xm:sqref>
        </x14:conditionalFormatting>
        <x14:conditionalFormatting xmlns:xm="http://schemas.microsoft.com/office/excel/2006/main">
          <x14:cfRule type="expression" priority="1242" id="{591A308A-74FD-4F85-846A-F4CC37E4BAFB}">
            <xm:f>AND(Einstellungen!$E$51="x")</xm:f>
            <x14:dxf>
              <fill>
                <patternFill>
                  <bgColor theme="0" tint="-0.14996795556505021"/>
                </patternFill>
              </fill>
            </x14:dxf>
          </x14:cfRule>
          <xm:sqref>BM18:BM21</xm:sqref>
        </x14:conditionalFormatting>
        <x14:conditionalFormatting xmlns:xm="http://schemas.microsoft.com/office/excel/2006/main">
          <x14:cfRule type="expression" priority="1238" id="{ED58942E-2919-4A27-84F5-7C90A952595F}">
            <xm:f>AND(Einstellungen!$E$51="x")</xm:f>
            <x14:dxf>
              <fill>
                <patternFill>
                  <bgColor theme="0" tint="-0.14996795556505021"/>
                </patternFill>
              </fill>
            </x14:dxf>
          </x14:cfRule>
          <xm:sqref>BT18:BT21</xm:sqref>
        </x14:conditionalFormatting>
        <x14:conditionalFormatting xmlns:xm="http://schemas.microsoft.com/office/excel/2006/main">
          <x14:cfRule type="expression" priority="1234" id="{82EBD5EB-9F81-42D0-93EE-948A75737E7D}">
            <xm:f>AND(Einstellungen!$E$51="x")</xm:f>
            <x14:dxf>
              <fill>
                <patternFill>
                  <bgColor theme="0" tint="-0.14996795556505021"/>
                </patternFill>
              </fill>
            </x14:dxf>
          </x14:cfRule>
          <xm:sqref>CA18:CA21</xm:sqref>
        </x14:conditionalFormatting>
        <x14:conditionalFormatting xmlns:xm="http://schemas.microsoft.com/office/excel/2006/main">
          <x14:cfRule type="cellIs" priority="275679" operator="between" id="{965E31C8-AB6D-429C-B846-F54CB6E7EDB2}">
            <xm:f>Einstellungen!$E$102</xm:f>
            <xm:f>Einstellungen!$F$102</xm:f>
            <x14:dxf>
              <fill>
                <patternFill>
                  <bgColor rgb="FFFFFF00"/>
                </patternFill>
              </fill>
            </x14:dxf>
          </x14:cfRule>
          <xm:sqref>B12 B18 B16 B14 B10 P10:P83 AR10:AR81 I10:I83 B20:B83 W10:W83 AD10:AD83 AK10:AK83 AY10:AY83 BF10:BF83 BM10:BM83 BT10:BT83 CA10:CA83</xm:sqref>
        </x14:conditionalFormatting>
        <x14:conditionalFormatting xmlns:xm="http://schemas.microsoft.com/office/excel/2006/main">
          <x14:cfRule type="cellIs" priority="275691" operator="between" id="{965E31C8-AB6D-429C-B846-F54CB6E7EDB2}">
            <xm:f>Einstellungen!$E$103</xm:f>
            <xm:f>Einstellungen!$F$103</xm:f>
            <x14:dxf>
              <fill>
                <patternFill>
                  <bgColor rgb="FFFFFF00"/>
                </patternFill>
              </fill>
            </x14:dxf>
          </x14:cfRule>
          <xm:sqref>B12 B18 B16 B14 B10 P10:P83 AR10:AR81 I10:I83 B20:B83 W10:W83 AD10:AD83 AK10:AK83 AY10:AY83 BF10:BF83 BM10:BM83 BT10:BT83 CA10:CA83</xm:sqref>
        </x14:conditionalFormatting>
        <x14:conditionalFormatting xmlns:xm="http://schemas.microsoft.com/office/excel/2006/main">
          <x14:cfRule type="cellIs" priority="275703" operator="between" id="{BCCF57B1-A604-48E2-81DC-E80BC16C984E}">
            <xm:f>Einstellungen!$F$93</xm:f>
            <xm:f>Einstellungen!$G$93</xm:f>
            <x14:dxf>
              <fill>
                <patternFill>
                  <bgColor rgb="FFFFFF00"/>
                </patternFill>
              </fill>
            </x14:dxf>
          </x14:cfRule>
          <x14:cfRule type="cellIs" priority="275704" operator="between" id="{02C554CB-8966-4CDA-AAF0-7279197E2EF9}">
            <xm:f>Einstellungen!$F$92</xm:f>
            <xm:f>Einstellungen!$G$92</xm:f>
            <x14:dxf>
              <fill>
                <patternFill>
                  <bgColor rgb="FFFFFF00"/>
                </patternFill>
              </fill>
            </x14:dxf>
          </x14:cfRule>
          <x14:cfRule type="cellIs" priority="275705" operator="between" id="{7FB9861A-C881-4DCC-841B-CD828BB77431}">
            <xm:f>Einstellungen!$E$108</xm:f>
            <xm:f>Einstellungen!$F$108</xm:f>
            <x14:dxf>
              <fill>
                <patternFill>
                  <bgColor rgb="FFFFFF00"/>
                </patternFill>
              </fill>
            </x14:dxf>
          </x14:cfRule>
          <x14:cfRule type="cellIs" priority="275706" operator="between" id="{9FE739B8-B08E-4624-95BB-106E77ABDEDF}">
            <xm:f>Einstellungen!$E$107</xm:f>
            <xm:f>Einstellungen!$F$107</xm:f>
            <x14:dxf>
              <fill>
                <patternFill>
                  <bgColor rgb="FFFFFF00"/>
                </patternFill>
              </fill>
            </x14:dxf>
          </x14:cfRule>
          <x14:cfRule type="cellIs" priority="275707" operator="between" id="{A3402318-3523-4D43-B2A8-9B6B98DA487A}">
            <xm:f>Einstellungen!$E$106</xm:f>
            <xm:f>Einstellungen!$F$106</xm:f>
            <x14:dxf>
              <fill>
                <patternFill>
                  <bgColor rgb="FFFFFF00"/>
                </patternFill>
              </fill>
            </x14:dxf>
          </x14:cfRule>
          <x14:cfRule type="cellIs" priority="275708" operator="between" id="{F767B5ED-94C7-46AA-9903-A7984ACDDDC4}">
            <xm:f>Einstellungen!$E$105</xm:f>
            <xm:f>Einstellungen!$F$105</xm:f>
            <x14:dxf>
              <fill>
                <patternFill>
                  <bgColor rgb="FFFFFF00"/>
                </patternFill>
              </fill>
            </x14:dxf>
          </x14:cfRule>
          <x14:cfRule type="cellIs" priority="275709" operator="between" id="{79225345-FFB4-44B3-92B6-85D8B922190F}">
            <xm:f>Einstellungen!$E$104</xm:f>
            <xm:f>Einstellungen!$F$104</xm:f>
            <x14:dxf>
              <fill>
                <patternFill>
                  <bgColor rgb="FFFFFF00"/>
                </patternFill>
              </fill>
            </x14:dxf>
          </x14:cfRule>
          <x14:cfRule type="cellIs" priority="275710" operator="between" id="{C6EAEFA4-4030-4E6A-8DB7-6A3DE340909A}">
            <xm:f>Einstellungen!$E$101</xm:f>
            <xm:f>Einstellungen!$F$101</xm:f>
            <x14:dxf>
              <fill>
                <patternFill>
                  <bgColor rgb="FFFFFF00"/>
                </patternFill>
              </fill>
            </x14:dxf>
          </x14:cfRule>
          <xm:sqref>B12 B18 B16 B14 B10 P10:P83 AR10:AR81 I10:I83 B20:B83 W10:W83 AD10:AD83 AK10:AK83 AY10:AY83 BF10:BF83 BM10:BM83 BT10:BT83 CA10:CA83</xm:sqref>
        </x14:conditionalFormatting>
        <x14:conditionalFormatting xmlns:xm="http://schemas.microsoft.com/office/excel/2006/main">
          <x14:cfRule type="cellIs" priority="275799" operator="between" id="{BF35DA27-FCD7-4461-8383-93E6C7FA7E16}">
            <xm:f>Einstellungen!$E$100</xm:f>
            <xm:f>Einstellungen!$F$100</xm:f>
            <x14:dxf>
              <fill>
                <patternFill>
                  <bgColor rgb="FFFFFF00"/>
                </patternFill>
              </fill>
            </x14:dxf>
          </x14:cfRule>
          <xm:sqref>B12 B18 B16 B14 B10 P10:P83 AR10:AR81 I10:I83 B20:B83 W10:W83 AD10:AD83 AK10:AK83 AY10:AY83 BF10:BF83 BM10:BM83 BT10:BT83 CA10:CA83</xm:sqref>
        </x14:conditionalFormatting>
        <x14:conditionalFormatting xmlns:xm="http://schemas.microsoft.com/office/excel/2006/main">
          <x14:cfRule type="expression" priority="1219" id="{08043021-B82B-447C-9603-F3C0A2BD57F1}">
            <xm:f>AND(Einstellungen!$E$51="x")</xm:f>
            <x14:dxf>
              <fill>
                <patternFill>
                  <bgColor theme="0" tint="-0.14996795556505021"/>
                </patternFill>
              </fill>
            </x14:dxf>
          </x14:cfRule>
          <xm:sqref>D32:H35</xm:sqref>
        </x14:conditionalFormatting>
        <x14:conditionalFormatting xmlns:xm="http://schemas.microsoft.com/office/excel/2006/main">
          <x14:cfRule type="expression" priority="1098" id="{419C463C-31C6-4168-926F-A4A68395C819}">
            <xm:f>AND(Einstellungen!$E$51="x")</xm:f>
            <x14:dxf>
              <fill>
                <patternFill>
                  <bgColor theme="0" tint="-0.14996795556505021"/>
                </patternFill>
              </fill>
            </x14:dxf>
          </x14:cfRule>
          <xm:sqref>AK32:AK35</xm:sqref>
        </x14:conditionalFormatting>
        <x14:conditionalFormatting xmlns:xm="http://schemas.microsoft.com/office/excel/2006/main">
          <x14:cfRule type="expression" priority="1097" id="{2D43297F-BB28-439D-B2B1-472F3FC09663}">
            <xm:f>AND(Einstellungen!$E$51="x")</xm:f>
            <x14:dxf>
              <fill>
                <patternFill>
                  <bgColor theme="0" tint="-0.14996795556505021"/>
                </patternFill>
              </fill>
            </x14:dxf>
          </x14:cfRule>
          <xm:sqref>AR32:AR35</xm:sqref>
        </x14:conditionalFormatting>
        <x14:conditionalFormatting xmlns:xm="http://schemas.microsoft.com/office/excel/2006/main">
          <x14:cfRule type="expression" priority="1096" id="{E75365EF-6AC2-4DB8-9A2C-7A208FD4B42C}">
            <xm:f>AND(Einstellungen!$E$51="x")</xm:f>
            <x14:dxf>
              <fill>
                <patternFill>
                  <bgColor theme="0" tint="-0.14996795556505021"/>
                </patternFill>
              </fill>
            </x14:dxf>
          </x14:cfRule>
          <xm:sqref>AY32:AY35</xm:sqref>
        </x14:conditionalFormatting>
        <x14:conditionalFormatting xmlns:xm="http://schemas.microsoft.com/office/excel/2006/main">
          <x14:cfRule type="expression" priority="1095" id="{8CB3D6E5-FBFA-4C78-8775-E2C1DEDDA114}">
            <xm:f>AND(Einstellungen!$E$51="x")</xm:f>
            <x14:dxf>
              <fill>
                <patternFill>
                  <bgColor theme="0" tint="-0.14996795556505021"/>
                </patternFill>
              </fill>
            </x14:dxf>
          </x14:cfRule>
          <xm:sqref>BF32:BF35</xm:sqref>
        </x14:conditionalFormatting>
        <x14:conditionalFormatting xmlns:xm="http://schemas.microsoft.com/office/excel/2006/main">
          <x14:cfRule type="expression" priority="1094" id="{E2E07E33-90D1-4105-A746-BAB21835C78E}">
            <xm:f>AND(Einstellungen!$E$51="x")</xm:f>
            <x14:dxf>
              <fill>
                <patternFill>
                  <bgColor theme="0" tint="-0.14996795556505021"/>
                </patternFill>
              </fill>
            </x14:dxf>
          </x14:cfRule>
          <xm:sqref>BM32:BM35</xm:sqref>
        </x14:conditionalFormatting>
        <x14:conditionalFormatting xmlns:xm="http://schemas.microsoft.com/office/excel/2006/main">
          <x14:cfRule type="expression" priority="1093" id="{EC2499BA-DF88-4246-8E73-06707183C0A3}">
            <xm:f>AND(Einstellungen!$E$51="x")</xm:f>
            <x14:dxf>
              <fill>
                <patternFill>
                  <bgColor theme="0" tint="-0.14996795556505021"/>
                </patternFill>
              </fill>
            </x14:dxf>
          </x14:cfRule>
          <xm:sqref>BT32:BT35</xm:sqref>
        </x14:conditionalFormatting>
        <x14:conditionalFormatting xmlns:xm="http://schemas.microsoft.com/office/excel/2006/main">
          <x14:cfRule type="expression" priority="1092" id="{3B8032C4-2BBD-43FE-BB06-6C49423BF6E8}">
            <xm:f>AND(Einstellungen!$E$51="x")</xm:f>
            <x14:dxf>
              <fill>
                <patternFill>
                  <bgColor theme="0" tint="-0.14996795556505021"/>
                </patternFill>
              </fill>
            </x14:dxf>
          </x14:cfRule>
          <xm:sqref>CA32:CA35</xm:sqref>
        </x14:conditionalFormatting>
        <x14:conditionalFormatting xmlns:xm="http://schemas.microsoft.com/office/excel/2006/main">
          <x14:cfRule type="cellIs" priority="1091" operator="between" id="{03DFE964-7FA0-4767-A2EE-5DDFE03A7EC4}">
            <xm:f>Einstellungen!$E$102</xm:f>
            <xm:f>Einstellungen!$F$102</xm:f>
            <x14:dxf>
              <fill>
                <patternFill>
                  <bgColor rgb="FFFFFF00"/>
                </patternFill>
              </fill>
            </x14:dxf>
          </x14:cfRule>
          <xm:sqref>P32:P35</xm:sqref>
        </x14:conditionalFormatting>
        <x14:conditionalFormatting xmlns:xm="http://schemas.microsoft.com/office/excel/2006/main">
          <x14:cfRule type="cellIs" priority="1090" operator="between" id="{297E7DE4-F95C-40A8-8CE8-A37D2825DC6F}">
            <xm:f>Einstellungen!$E$103</xm:f>
            <xm:f>Einstellungen!$F$103</xm:f>
            <x14:dxf>
              <fill>
                <patternFill>
                  <bgColor rgb="FFFFFF00"/>
                </patternFill>
              </fill>
            </x14:dxf>
          </x14:cfRule>
          <xm:sqref>P32:P35</xm:sqref>
        </x14:conditionalFormatting>
        <x14:conditionalFormatting xmlns:xm="http://schemas.microsoft.com/office/excel/2006/main">
          <x14:cfRule type="cellIs" priority="1082" operator="between" id="{1F61D333-63E8-4102-9371-8B7C0604A38F}">
            <xm:f>Einstellungen!$F$93</xm:f>
            <xm:f>Einstellungen!$G$93</xm:f>
            <x14:dxf>
              <fill>
                <patternFill>
                  <bgColor rgb="FFFFFF00"/>
                </patternFill>
              </fill>
            </x14:dxf>
          </x14:cfRule>
          <x14:cfRule type="cellIs" priority="1083" operator="between" id="{AB8EA44B-0B27-45DB-9F9C-977FB2301B58}">
            <xm:f>Einstellungen!$F$92</xm:f>
            <xm:f>Einstellungen!$G$92</xm:f>
            <x14:dxf>
              <fill>
                <patternFill>
                  <bgColor rgb="FFFFFF00"/>
                </patternFill>
              </fill>
            </x14:dxf>
          </x14:cfRule>
          <x14:cfRule type="cellIs" priority="1084" operator="between" id="{78BC72CC-0046-4174-BA07-9A9CE016B82A}">
            <xm:f>Einstellungen!$E$108</xm:f>
            <xm:f>Einstellungen!$F$108</xm:f>
            <x14:dxf>
              <fill>
                <patternFill>
                  <bgColor rgb="FFFFFF00"/>
                </patternFill>
              </fill>
            </x14:dxf>
          </x14:cfRule>
          <x14:cfRule type="cellIs" priority="1085" operator="between" id="{12021376-E138-47FB-A1D1-E57B04E9E056}">
            <xm:f>Einstellungen!$E$107</xm:f>
            <xm:f>Einstellungen!$F$107</xm:f>
            <x14:dxf>
              <fill>
                <patternFill>
                  <bgColor rgb="FFFFFF00"/>
                </patternFill>
              </fill>
            </x14:dxf>
          </x14:cfRule>
          <x14:cfRule type="cellIs" priority="1086" operator="between" id="{184B418B-2EAE-442F-8144-BF26DAF03386}">
            <xm:f>Einstellungen!$E$106</xm:f>
            <xm:f>Einstellungen!$F$106</xm:f>
            <x14:dxf>
              <fill>
                <patternFill>
                  <bgColor rgb="FFFFFF00"/>
                </patternFill>
              </fill>
            </x14:dxf>
          </x14:cfRule>
          <x14:cfRule type="cellIs" priority="1087" operator="between" id="{BDC20493-E442-41B3-8C0F-5F15B16BE1D3}">
            <xm:f>Einstellungen!$E$105</xm:f>
            <xm:f>Einstellungen!$F$105</xm:f>
            <x14:dxf>
              <fill>
                <patternFill>
                  <bgColor rgb="FFFFFF00"/>
                </patternFill>
              </fill>
            </x14:dxf>
          </x14:cfRule>
          <x14:cfRule type="cellIs" priority="1088" operator="between" id="{39DB1D3A-8C2D-4BE1-AF05-3252CDB52102}">
            <xm:f>Einstellungen!$E$104</xm:f>
            <xm:f>Einstellungen!$F$104</xm:f>
            <x14:dxf>
              <fill>
                <patternFill>
                  <bgColor rgb="FFFFFF00"/>
                </patternFill>
              </fill>
            </x14:dxf>
          </x14:cfRule>
          <x14:cfRule type="cellIs" priority="1089" operator="between" id="{7C17518C-CE66-4CE8-99D7-F3C2E68E6564}">
            <xm:f>Einstellungen!$E$101</xm:f>
            <xm:f>Einstellungen!$F$101</xm:f>
            <x14:dxf>
              <fill>
                <patternFill>
                  <bgColor rgb="FFFFFF00"/>
                </patternFill>
              </fill>
            </x14:dxf>
          </x14:cfRule>
          <xm:sqref>P32:P35</xm:sqref>
        </x14:conditionalFormatting>
        <x14:conditionalFormatting xmlns:xm="http://schemas.microsoft.com/office/excel/2006/main">
          <x14:cfRule type="cellIs" priority="1081" operator="between" id="{54FC9357-6764-4C6B-9BE4-38487C78B519}">
            <xm:f>Einstellungen!$E$100</xm:f>
            <xm:f>Einstellungen!$F$100</xm:f>
            <x14:dxf>
              <fill>
                <patternFill>
                  <bgColor rgb="FFFFFF00"/>
                </patternFill>
              </fill>
            </x14:dxf>
          </x14:cfRule>
          <xm:sqref>P32:P35</xm:sqref>
        </x14:conditionalFormatting>
        <x14:conditionalFormatting xmlns:xm="http://schemas.microsoft.com/office/excel/2006/main">
          <x14:cfRule type="expression" priority="1079" id="{FAF97AB5-0644-416D-8036-C6B17E86EE6D}">
            <xm:f>AND(Einstellungen!$E$51="x")</xm:f>
            <x14:dxf>
              <fill>
                <patternFill>
                  <bgColor theme="0" tint="-0.14996795556505021"/>
                </patternFill>
              </fill>
            </x14:dxf>
          </x14:cfRule>
          <xm:sqref>D46:H49</xm:sqref>
        </x14:conditionalFormatting>
        <x14:conditionalFormatting xmlns:xm="http://schemas.microsoft.com/office/excel/2006/main">
          <x14:cfRule type="expression" priority="958" id="{059CB94E-9520-4144-992B-96D0A63FF023}">
            <xm:f>AND(Einstellungen!$E$51="x")</xm:f>
            <x14:dxf>
              <fill>
                <patternFill>
                  <bgColor theme="0" tint="-0.14996795556505021"/>
                </patternFill>
              </fill>
            </x14:dxf>
          </x14:cfRule>
          <xm:sqref>AK46:AK49</xm:sqref>
        </x14:conditionalFormatting>
        <x14:conditionalFormatting xmlns:xm="http://schemas.microsoft.com/office/excel/2006/main">
          <x14:cfRule type="expression" priority="957" id="{FDB5C9CF-E78E-439A-96FD-0A9A3B4FF0E4}">
            <xm:f>AND(Einstellungen!$E$51="x")</xm:f>
            <x14:dxf>
              <fill>
                <patternFill>
                  <bgColor theme="0" tint="-0.14996795556505021"/>
                </patternFill>
              </fill>
            </x14:dxf>
          </x14:cfRule>
          <xm:sqref>AR46:AR49</xm:sqref>
        </x14:conditionalFormatting>
        <x14:conditionalFormatting xmlns:xm="http://schemas.microsoft.com/office/excel/2006/main">
          <x14:cfRule type="expression" priority="956" id="{F52D8BE9-018D-4BC5-BBBD-476FA5802C26}">
            <xm:f>AND(Einstellungen!$E$51="x")</xm:f>
            <x14:dxf>
              <fill>
                <patternFill>
                  <bgColor theme="0" tint="-0.14996795556505021"/>
                </patternFill>
              </fill>
            </x14:dxf>
          </x14:cfRule>
          <xm:sqref>AY46:AY49</xm:sqref>
        </x14:conditionalFormatting>
        <x14:conditionalFormatting xmlns:xm="http://schemas.microsoft.com/office/excel/2006/main">
          <x14:cfRule type="expression" priority="955" id="{2EF29610-D531-420B-9930-704A22182BA4}">
            <xm:f>AND(Einstellungen!$E$51="x")</xm:f>
            <x14:dxf>
              <fill>
                <patternFill>
                  <bgColor theme="0" tint="-0.14996795556505021"/>
                </patternFill>
              </fill>
            </x14:dxf>
          </x14:cfRule>
          <xm:sqref>BF46:BF49</xm:sqref>
        </x14:conditionalFormatting>
        <x14:conditionalFormatting xmlns:xm="http://schemas.microsoft.com/office/excel/2006/main">
          <x14:cfRule type="expression" priority="954" id="{07DA698E-533C-4E0D-A1A7-D3D08B52EAB1}">
            <xm:f>AND(Einstellungen!$E$51="x")</xm:f>
            <x14:dxf>
              <fill>
                <patternFill>
                  <bgColor theme="0" tint="-0.14996795556505021"/>
                </patternFill>
              </fill>
            </x14:dxf>
          </x14:cfRule>
          <xm:sqref>BM46:BM49</xm:sqref>
        </x14:conditionalFormatting>
        <x14:conditionalFormatting xmlns:xm="http://schemas.microsoft.com/office/excel/2006/main">
          <x14:cfRule type="expression" priority="953" id="{161CABCF-FF9E-4DC7-A680-D43B26F0ED75}">
            <xm:f>AND(Einstellungen!$E$51="x")</xm:f>
            <x14:dxf>
              <fill>
                <patternFill>
                  <bgColor theme="0" tint="-0.14996795556505021"/>
                </patternFill>
              </fill>
            </x14:dxf>
          </x14:cfRule>
          <xm:sqref>BT46:BT49</xm:sqref>
        </x14:conditionalFormatting>
        <x14:conditionalFormatting xmlns:xm="http://schemas.microsoft.com/office/excel/2006/main">
          <x14:cfRule type="expression" priority="952" id="{04769033-A77D-41A9-B5A1-14F20931AFE6}">
            <xm:f>AND(Einstellungen!$E$51="x")</xm:f>
            <x14:dxf>
              <fill>
                <patternFill>
                  <bgColor theme="0" tint="-0.14996795556505021"/>
                </patternFill>
              </fill>
            </x14:dxf>
          </x14:cfRule>
          <xm:sqref>CA46:CA49</xm:sqref>
        </x14:conditionalFormatting>
        <x14:conditionalFormatting xmlns:xm="http://schemas.microsoft.com/office/excel/2006/main">
          <x14:cfRule type="cellIs" priority="951" operator="between" id="{1881D7F0-ECCC-4BF9-8195-31453310ECF8}">
            <xm:f>Einstellungen!$E$102</xm:f>
            <xm:f>Einstellungen!$F$102</xm:f>
            <x14:dxf>
              <fill>
                <patternFill>
                  <bgColor rgb="FFFFFF00"/>
                </patternFill>
              </fill>
            </x14:dxf>
          </x14:cfRule>
          <xm:sqref>P46:P49</xm:sqref>
        </x14:conditionalFormatting>
        <x14:conditionalFormatting xmlns:xm="http://schemas.microsoft.com/office/excel/2006/main">
          <x14:cfRule type="cellIs" priority="950" operator="between" id="{91144E71-DE8F-4C4F-91E0-2160C0F1D018}">
            <xm:f>Einstellungen!$E$103</xm:f>
            <xm:f>Einstellungen!$F$103</xm:f>
            <x14:dxf>
              <fill>
                <patternFill>
                  <bgColor rgb="FFFFFF00"/>
                </patternFill>
              </fill>
            </x14:dxf>
          </x14:cfRule>
          <xm:sqref>P46:P49</xm:sqref>
        </x14:conditionalFormatting>
        <x14:conditionalFormatting xmlns:xm="http://schemas.microsoft.com/office/excel/2006/main">
          <x14:cfRule type="cellIs" priority="942" operator="between" id="{0DD5B42C-E5C0-431B-B5EE-9150AC991258}">
            <xm:f>Einstellungen!$F$93</xm:f>
            <xm:f>Einstellungen!$G$93</xm:f>
            <x14:dxf>
              <fill>
                <patternFill>
                  <bgColor rgb="FFFFFF00"/>
                </patternFill>
              </fill>
            </x14:dxf>
          </x14:cfRule>
          <x14:cfRule type="cellIs" priority="943" operator="between" id="{4A1235DA-AD6E-4225-8324-F98DC75F188E}">
            <xm:f>Einstellungen!$F$92</xm:f>
            <xm:f>Einstellungen!$G$92</xm:f>
            <x14:dxf>
              <fill>
                <patternFill>
                  <bgColor rgb="FFFFFF00"/>
                </patternFill>
              </fill>
            </x14:dxf>
          </x14:cfRule>
          <x14:cfRule type="cellIs" priority="944" operator="between" id="{FCFCB605-8280-4DB7-B887-25656EC58184}">
            <xm:f>Einstellungen!$E$108</xm:f>
            <xm:f>Einstellungen!$F$108</xm:f>
            <x14:dxf>
              <fill>
                <patternFill>
                  <bgColor rgb="FFFFFF00"/>
                </patternFill>
              </fill>
            </x14:dxf>
          </x14:cfRule>
          <x14:cfRule type="cellIs" priority="945" operator="between" id="{1A9987A4-1D2C-4426-9409-A137D887D5D2}">
            <xm:f>Einstellungen!$E$107</xm:f>
            <xm:f>Einstellungen!$F$107</xm:f>
            <x14:dxf>
              <fill>
                <patternFill>
                  <bgColor rgb="FFFFFF00"/>
                </patternFill>
              </fill>
            </x14:dxf>
          </x14:cfRule>
          <x14:cfRule type="cellIs" priority="946" operator="between" id="{62DB7F3C-F94C-4CF1-97D8-DF0D2AD1A817}">
            <xm:f>Einstellungen!$E$106</xm:f>
            <xm:f>Einstellungen!$F$106</xm:f>
            <x14:dxf>
              <fill>
                <patternFill>
                  <bgColor rgb="FFFFFF00"/>
                </patternFill>
              </fill>
            </x14:dxf>
          </x14:cfRule>
          <x14:cfRule type="cellIs" priority="947" operator="between" id="{AD7860AF-3E02-4203-B10C-4013D36F4848}">
            <xm:f>Einstellungen!$E$105</xm:f>
            <xm:f>Einstellungen!$F$105</xm:f>
            <x14:dxf>
              <fill>
                <patternFill>
                  <bgColor rgb="FFFFFF00"/>
                </patternFill>
              </fill>
            </x14:dxf>
          </x14:cfRule>
          <x14:cfRule type="cellIs" priority="948" operator="between" id="{F6F43DB5-F454-4ED1-ABDB-C733B1716C3D}">
            <xm:f>Einstellungen!$E$104</xm:f>
            <xm:f>Einstellungen!$F$104</xm:f>
            <x14:dxf>
              <fill>
                <patternFill>
                  <bgColor rgb="FFFFFF00"/>
                </patternFill>
              </fill>
            </x14:dxf>
          </x14:cfRule>
          <x14:cfRule type="cellIs" priority="949" operator="between" id="{7C930DEB-F19B-4DFB-B0D8-E124D84AB0DF}">
            <xm:f>Einstellungen!$E$101</xm:f>
            <xm:f>Einstellungen!$F$101</xm:f>
            <x14:dxf>
              <fill>
                <patternFill>
                  <bgColor rgb="FFFFFF00"/>
                </patternFill>
              </fill>
            </x14:dxf>
          </x14:cfRule>
          <xm:sqref>P46:P49</xm:sqref>
        </x14:conditionalFormatting>
        <x14:conditionalFormatting xmlns:xm="http://schemas.microsoft.com/office/excel/2006/main">
          <x14:cfRule type="cellIs" priority="941" operator="between" id="{58BD9F78-56EF-4528-8292-1573F8B830C8}">
            <xm:f>Einstellungen!$E$100</xm:f>
            <xm:f>Einstellungen!$F$100</xm:f>
            <x14:dxf>
              <fill>
                <patternFill>
                  <bgColor rgb="FFFFFF00"/>
                </patternFill>
              </fill>
            </x14:dxf>
          </x14:cfRule>
          <xm:sqref>P46:P49</xm:sqref>
        </x14:conditionalFormatting>
        <x14:conditionalFormatting xmlns:xm="http://schemas.microsoft.com/office/excel/2006/main">
          <x14:cfRule type="expression" priority="939" id="{9DA3F235-7165-4E49-BBC7-D4E6147AB787}">
            <xm:f>AND(Einstellungen!$E$51="x")</xm:f>
            <x14:dxf>
              <fill>
                <patternFill>
                  <bgColor theme="0" tint="-0.14996795556505021"/>
                </patternFill>
              </fill>
            </x14:dxf>
          </x14:cfRule>
          <xm:sqref>D60:H63</xm:sqref>
        </x14:conditionalFormatting>
        <x14:conditionalFormatting xmlns:xm="http://schemas.microsoft.com/office/excel/2006/main">
          <x14:cfRule type="expression" priority="818" id="{68A5100E-9CF7-4D24-9ED8-FCB97D20ADFD}">
            <xm:f>AND(Einstellungen!$E$51="x")</xm:f>
            <x14:dxf>
              <fill>
                <patternFill>
                  <bgColor theme="0" tint="-0.14996795556505021"/>
                </patternFill>
              </fill>
            </x14:dxf>
          </x14:cfRule>
          <xm:sqref>AK60:AK63</xm:sqref>
        </x14:conditionalFormatting>
        <x14:conditionalFormatting xmlns:xm="http://schemas.microsoft.com/office/excel/2006/main">
          <x14:cfRule type="expression" priority="817" id="{1B63EBC0-6747-41E9-B239-EB801408C57A}">
            <xm:f>AND(Einstellungen!$E$51="x")</xm:f>
            <x14:dxf>
              <fill>
                <patternFill>
                  <bgColor theme="0" tint="-0.14996795556505021"/>
                </patternFill>
              </fill>
            </x14:dxf>
          </x14:cfRule>
          <xm:sqref>AR60:AR63</xm:sqref>
        </x14:conditionalFormatting>
        <x14:conditionalFormatting xmlns:xm="http://schemas.microsoft.com/office/excel/2006/main">
          <x14:cfRule type="expression" priority="816" id="{352E6ABD-9112-4D6A-AE85-F3FFB5A45C96}">
            <xm:f>AND(Einstellungen!$E$51="x")</xm:f>
            <x14:dxf>
              <fill>
                <patternFill>
                  <bgColor theme="0" tint="-0.14996795556505021"/>
                </patternFill>
              </fill>
            </x14:dxf>
          </x14:cfRule>
          <xm:sqref>AY60:AY63</xm:sqref>
        </x14:conditionalFormatting>
        <x14:conditionalFormatting xmlns:xm="http://schemas.microsoft.com/office/excel/2006/main">
          <x14:cfRule type="expression" priority="815" id="{19184F91-6BF6-4773-B96D-22AEE9D47675}">
            <xm:f>AND(Einstellungen!$E$51="x")</xm:f>
            <x14:dxf>
              <fill>
                <patternFill>
                  <bgColor theme="0" tint="-0.14996795556505021"/>
                </patternFill>
              </fill>
            </x14:dxf>
          </x14:cfRule>
          <xm:sqref>BF60:BF63</xm:sqref>
        </x14:conditionalFormatting>
        <x14:conditionalFormatting xmlns:xm="http://schemas.microsoft.com/office/excel/2006/main">
          <x14:cfRule type="expression" priority="814" id="{7C5D8F66-7664-4DBF-835F-824A1C27A82C}">
            <xm:f>AND(Einstellungen!$E$51="x")</xm:f>
            <x14:dxf>
              <fill>
                <patternFill>
                  <bgColor theme="0" tint="-0.14996795556505021"/>
                </patternFill>
              </fill>
            </x14:dxf>
          </x14:cfRule>
          <xm:sqref>BM60:BM63</xm:sqref>
        </x14:conditionalFormatting>
        <x14:conditionalFormatting xmlns:xm="http://schemas.microsoft.com/office/excel/2006/main">
          <x14:cfRule type="expression" priority="813" id="{D33262FC-C478-416E-9007-98E6D9D8C003}">
            <xm:f>AND(Einstellungen!$E$51="x")</xm:f>
            <x14:dxf>
              <fill>
                <patternFill>
                  <bgColor theme="0" tint="-0.14996795556505021"/>
                </patternFill>
              </fill>
            </x14:dxf>
          </x14:cfRule>
          <xm:sqref>BT60:BT63</xm:sqref>
        </x14:conditionalFormatting>
        <x14:conditionalFormatting xmlns:xm="http://schemas.microsoft.com/office/excel/2006/main">
          <x14:cfRule type="expression" priority="812" id="{EEBC8773-8065-4521-B85D-D51602D4E8AD}">
            <xm:f>AND(Einstellungen!$E$51="x")</xm:f>
            <x14:dxf>
              <fill>
                <patternFill>
                  <bgColor theme="0" tint="-0.14996795556505021"/>
                </patternFill>
              </fill>
            </x14:dxf>
          </x14:cfRule>
          <xm:sqref>CA60:CA63</xm:sqref>
        </x14:conditionalFormatting>
        <x14:conditionalFormatting xmlns:xm="http://schemas.microsoft.com/office/excel/2006/main">
          <x14:cfRule type="cellIs" priority="811" operator="between" id="{454B9CDF-DCBA-4F56-9DB3-D5E90FD17C47}">
            <xm:f>Einstellungen!$E$102</xm:f>
            <xm:f>Einstellungen!$F$102</xm:f>
            <x14:dxf>
              <fill>
                <patternFill>
                  <bgColor rgb="FFFFFF00"/>
                </patternFill>
              </fill>
            </x14:dxf>
          </x14:cfRule>
          <xm:sqref>P60:P63</xm:sqref>
        </x14:conditionalFormatting>
        <x14:conditionalFormatting xmlns:xm="http://schemas.microsoft.com/office/excel/2006/main">
          <x14:cfRule type="cellIs" priority="810" operator="between" id="{7D4D0DED-53FE-47A1-9CDC-FE16965E81F4}">
            <xm:f>Einstellungen!$E$103</xm:f>
            <xm:f>Einstellungen!$F$103</xm:f>
            <x14:dxf>
              <fill>
                <patternFill>
                  <bgColor rgb="FFFFFF00"/>
                </patternFill>
              </fill>
            </x14:dxf>
          </x14:cfRule>
          <xm:sqref>P60:P63</xm:sqref>
        </x14:conditionalFormatting>
        <x14:conditionalFormatting xmlns:xm="http://schemas.microsoft.com/office/excel/2006/main">
          <x14:cfRule type="cellIs" priority="802" operator="between" id="{CA77D379-88A4-421F-81D5-E2075B34FDB5}">
            <xm:f>Einstellungen!$F$93</xm:f>
            <xm:f>Einstellungen!$G$93</xm:f>
            <x14:dxf>
              <fill>
                <patternFill>
                  <bgColor rgb="FFFFFF00"/>
                </patternFill>
              </fill>
            </x14:dxf>
          </x14:cfRule>
          <x14:cfRule type="cellIs" priority="803" operator="between" id="{280E607A-797E-411A-BB1D-DB886AE182A8}">
            <xm:f>Einstellungen!$F$92</xm:f>
            <xm:f>Einstellungen!$G$92</xm:f>
            <x14:dxf>
              <fill>
                <patternFill>
                  <bgColor rgb="FFFFFF00"/>
                </patternFill>
              </fill>
            </x14:dxf>
          </x14:cfRule>
          <x14:cfRule type="cellIs" priority="804" operator="between" id="{52631865-637F-4F53-AF50-F2EBCBB11D41}">
            <xm:f>Einstellungen!$E$108</xm:f>
            <xm:f>Einstellungen!$F$108</xm:f>
            <x14:dxf>
              <fill>
                <patternFill>
                  <bgColor rgb="FFFFFF00"/>
                </patternFill>
              </fill>
            </x14:dxf>
          </x14:cfRule>
          <x14:cfRule type="cellIs" priority="805" operator="between" id="{DCBDD19C-20BA-422D-89B1-68F8C706DB44}">
            <xm:f>Einstellungen!$E$107</xm:f>
            <xm:f>Einstellungen!$F$107</xm:f>
            <x14:dxf>
              <fill>
                <patternFill>
                  <bgColor rgb="FFFFFF00"/>
                </patternFill>
              </fill>
            </x14:dxf>
          </x14:cfRule>
          <x14:cfRule type="cellIs" priority="806" operator="between" id="{8F723B8A-970C-458B-9E67-5580C919F97D}">
            <xm:f>Einstellungen!$E$106</xm:f>
            <xm:f>Einstellungen!$F$106</xm:f>
            <x14:dxf>
              <fill>
                <patternFill>
                  <bgColor rgb="FFFFFF00"/>
                </patternFill>
              </fill>
            </x14:dxf>
          </x14:cfRule>
          <x14:cfRule type="cellIs" priority="807" operator="between" id="{8283182F-F877-4B6A-9AF5-9CC7C7A50D6D}">
            <xm:f>Einstellungen!$E$105</xm:f>
            <xm:f>Einstellungen!$F$105</xm:f>
            <x14:dxf>
              <fill>
                <patternFill>
                  <bgColor rgb="FFFFFF00"/>
                </patternFill>
              </fill>
            </x14:dxf>
          </x14:cfRule>
          <x14:cfRule type="cellIs" priority="808" operator="between" id="{3ECF46A2-63E8-414C-9E79-03B92B22ED7E}">
            <xm:f>Einstellungen!$E$104</xm:f>
            <xm:f>Einstellungen!$F$104</xm:f>
            <x14:dxf>
              <fill>
                <patternFill>
                  <bgColor rgb="FFFFFF00"/>
                </patternFill>
              </fill>
            </x14:dxf>
          </x14:cfRule>
          <x14:cfRule type="cellIs" priority="809" operator="between" id="{B3CC6009-407A-47EC-852F-3B0CEA8962A2}">
            <xm:f>Einstellungen!$E$101</xm:f>
            <xm:f>Einstellungen!$F$101</xm:f>
            <x14:dxf>
              <fill>
                <patternFill>
                  <bgColor rgb="FFFFFF00"/>
                </patternFill>
              </fill>
            </x14:dxf>
          </x14:cfRule>
          <xm:sqref>P60:P63</xm:sqref>
        </x14:conditionalFormatting>
        <x14:conditionalFormatting xmlns:xm="http://schemas.microsoft.com/office/excel/2006/main">
          <x14:cfRule type="cellIs" priority="801" operator="between" id="{D136B6DE-8810-427B-AF90-6F1E34F25DFE}">
            <xm:f>Einstellungen!$E$100</xm:f>
            <xm:f>Einstellungen!$F$100</xm:f>
            <x14:dxf>
              <fill>
                <patternFill>
                  <bgColor rgb="FFFFFF00"/>
                </patternFill>
              </fill>
            </x14:dxf>
          </x14:cfRule>
          <xm:sqref>P60:P63</xm:sqref>
        </x14:conditionalFormatting>
        <x14:conditionalFormatting xmlns:xm="http://schemas.microsoft.com/office/excel/2006/main">
          <x14:cfRule type="expression" priority="799" id="{7245BF12-645B-4C94-B179-7CB137A542D0}">
            <xm:f>AND(Einstellungen!$E$51="x")</xm:f>
            <x14:dxf>
              <fill>
                <patternFill>
                  <bgColor theme="0" tint="-0.14996795556505021"/>
                </patternFill>
              </fill>
            </x14:dxf>
          </x14:cfRule>
          <xm:sqref>D74:H77</xm:sqref>
        </x14:conditionalFormatting>
        <x14:conditionalFormatting xmlns:xm="http://schemas.microsoft.com/office/excel/2006/main">
          <x14:cfRule type="expression" priority="678" id="{E7546109-22E4-491A-8532-6A5E6F0EEA0A}">
            <xm:f>AND(Einstellungen!$E$51="x")</xm:f>
            <x14:dxf>
              <fill>
                <patternFill>
                  <bgColor theme="0" tint="-0.14996795556505021"/>
                </patternFill>
              </fill>
            </x14:dxf>
          </x14:cfRule>
          <xm:sqref>AK74:AK77</xm:sqref>
        </x14:conditionalFormatting>
        <x14:conditionalFormatting xmlns:xm="http://schemas.microsoft.com/office/excel/2006/main">
          <x14:cfRule type="expression" priority="677" id="{431D320F-06DD-452D-833D-C80A55179474}">
            <xm:f>AND(Einstellungen!$E$51="x")</xm:f>
            <x14:dxf>
              <fill>
                <patternFill>
                  <bgColor theme="0" tint="-0.14996795556505021"/>
                </patternFill>
              </fill>
            </x14:dxf>
          </x14:cfRule>
          <xm:sqref>AR74:AR77</xm:sqref>
        </x14:conditionalFormatting>
        <x14:conditionalFormatting xmlns:xm="http://schemas.microsoft.com/office/excel/2006/main">
          <x14:cfRule type="expression" priority="676" id="{C9F1B8DE-8EAF-4F07-9E77-E88BD181DF37}">
            <xm:f>AND(Einstellungen!$E$51="x")</xm:f>
            <x14:dxf>
              <fill>
                <patternFill>
                  <bgColor theme="0" tint="-0.14996795556505021"/>
                </patternFill>
              </fill>
            </x14:dxf>
          </x14:cfRule>
          <xm:sqref>AY74:AY77</xm:sqref>
        </x14:conditionalFormatting>
        <x14:conditionalFormatting xmlns:xm="http://schemas.microsoft.com/office/excel/2006/main">
          <x14:cfRule type="expression" priority="675" id="{2C73C404-A0C9-45FB-9FA7-790BFFAFBBEB}">
            <xm:f>AND(Einstellungen!$E$51="x")</xm:f>
            <x14:dxf>
              <fill>
                <patternFill>
                  <bgColor theme="0" tint="-0.14996795556505021"/>
                </patternFill>
              </fill>
            </x14:dxf>
          </x14:cfRule>
          <xm:sqref>BF74:BF77</xm:sqref>
        </x14:conditionalFormatting>
        <x14:conditionalFormatting xmlns:xm="http://schemas.microsoft.com/office/excel/2006/main">
          <x14:cfRule type="expression" priority="674" id="{CF4DDE3F-CF17-4767-A57D-695C97107B2D}">
            <xm:f>AND(Einstellungen!$E$51="x")</xm:f>
            <x14:dxf>
              <fill>
                <patternFill>
                  <bgColor theme="0" tint="-0.14996795556505021"/>
                </patternFill>
              </fill>
            </x14:dxf>
          </x14:cfRule>
          <xm:sqref>BM74:BM77</xm:sqref>
        </x14:conditionalFormatting>
        <x14:conditionalFormatting xmlns:xm="http://schemas.microsoft.com/office/excel/2006/main">
          <x14:cfRule type="expression" priority="673" id="{CFE48B71-7BD5-49EF-9719-6925A9C357A6}">
            <xm:f>AND(Einstellungen!$E$51="x")</xm:f>
            <x14:dxf>
              <fill>
                <patternFill>
                  <bgColor theme="0" tint="-0.14996795556505021"/>
                </patternFill>
              </fill>
            </x14:dxf>
          </x14:cfRule>
          <xm:sqref>BT74:BT77</xm:sqref>
        </x14:conditionalFormatting>
        <x14:conditionalFormatting xmlns:xm="http://schemas.microsoft.com/office/excel/2006/main">
          <x14:cfRule type="expression" priority="672" id="{0F6DE389-42D3-4EB6-9BE1-498B4AFDB889}">
            <xm:f>AND(Einstellungen!$E$51="x")</xm:f>
            <x14:dxf>
              <fill>
                <patternFill>
                  <bgColor theme="0" tint="-0.14996795556505021"/>
                </patternFill>
              </fill>
            </x14:dxf>
          </x14:cfRule>
          <xm:sqref>CA74:CA77</xm:sqref>
        </x14:conditionalFormatting>
        <x14:conditionalFormatting xmlns:xm="http://schemas.microsoft.com/office/excel/2006/main">
          <x14:cfRule type="cellIs" priority="671" operator="between" id="{1F989731-DA95-442E-9862-97701F839CA8}">
            <xm:f>Einstellungen!$E$102</xm:f>
            <xm:f>Einstellungen!$F$102</xm:f>
            <x14:dxf>
              <fill>
                <patternFill>
                  <bgColor rgb="FFFFFF00"/>
                </patternFill>
              </fill>
            </x14:dxf>
          </x14:cfRule>
          <xm:sqref>P74:P77</xm:sqref>
        </x14:conditionalFormatting>
        <x14:conditionalFormatting xmlns:xm="http://schemas.microsoft.com/office/excel/2006/main">
          <x14:cfRule type="cellIs" priority="670" operator="between" id="{05D07EFB-F58C-4520-B456-BA7FD131797A}">
            <xm:f>Einstellungen!$E$103</xm:f>
            <xm:f>Einstellungen!$F$103</xm:f>
            <x14:dxf>
              <fill>
                <patternFill>
                  <bgColor rgb="FFFFFF00"/>
                </patternFill>
              </fill>
            </x14:dxf>
          </x14:cfRule>
          <xm:sqref>P74:P77</xm:sqref>
        </x14:conditionalFormatting>
        <x14:conditionalFormatting xmlns:xm="http://schemas.microsoft.com/office/excel/2006/main">
          <x14:cfRule type="cellIs" priority="662" operator="between" id="{C73E8E10-FA02-4181-99F3-328AF851D0EF}">
            <xm:f>Einstellungen!$F$93</xm:f>
            <xm:f>Einstellungen!$G$93</xm:f>
            <x14:dxf>
              <fill>
                <patternFill>
                  <bgColor rgb="FFFFFF00"/>
                </patternFill>
              </fill>
            </x14:dxf>
          </x14:cfRule>
          <x14:cfRule type="cellIs" priority="663" operator="between" id="{C1B55D65-C8C5-48DE-B591-A85468866BBD}">
            <xm:f>Einstellungen!$F$92</xm:f>
            <xm:f>Einstellungen!$G$92</xm:f>
            <x14:dxf>
              <fill>
                <patternFill>
                  <bgColor rgb="FFFFFF00"/>
                </patternFill>
              </fill>
            </x14:dxf>
          </x14:cfRule>
          <x14:cfRule type="cellIs" priority="664" operator="between" id="{D07933A6-3C8B-4485-9579-EBF1C8B5C9CF}">
            <xm:f>Einstellungen!$E$108</xm:f>
            <xm:f>Einstellungen!$F$108</xm:f>
            <x14:dxf>
              <fill>
                <patternFill>
                  <bgColor rgb="FFFFFF00"/>
                </patternFill>
              </fill>
            </x14:dxf>
          </x14:cfRule>
          <x14:cfRule type="cellIs" priority="665" operator="between" id="{E8A5CE77-D99A-44F3-A804-B58120B26DA8}">
            <xm:f>Einstellungen!$E$107</xm:f>
            <xm:f>Einstellungen!$F$107</xm:f>
            <x14:dxf>
              <fill>
                <patternFill>
                  <bgColor rgb="FFFFFF00"/>
                </patternFill>
              </fill>
            </x14:dxf>
          </x14:cfRule>
          <x14:cfRule type="cellIs" priority="666" operator="between" id="{3A839BF0-E8C5-4114-B8F5-7BC22CE1CAFF}">
            <xm:f>Einstellungen!$E$106</xm:f>
            <xm:f>Einstellungen!$F$106</xm:f>
            <x14:dxf>
              <fill>
                <patternFill>
                  <bgColor rgb="FFFFFF00"/>
                </patternFill>
              </fill>
            </x14:dxf>
          </x14:cfRule>
          <x14:cfRule type="cellIs" priority="667" operator="between" id="{35818A97-B9DD-485A-9E8B-C9393D5A2B4E}">
            <xm:f>Einstellungen!$E$105</xm:f>
            <xm:f>Einstellungen!$F$105</xm:f>
            <x14:dxf>
              <fill>
                <patternFill>
                  <bgColor rgb="FFFFFF00"/>
                </patternFill>
              </fill>
            </x14:dxf>
          </x14:cfRule>
          <x14:cfRule type="cellIs" priority="668" operator="between" id="{C4503F22-DF2F-4D6A-BE1E-993CC33D437E}">
            <xm:f>Einstellungen!$E$104</xm:f>
            <xm:f>Einstellungen!$F$104</xm:f>
            <x14:dxf>
              <fill>
                <patternFill>
                  <bgColor rgb="FFFFFF00"/>
                </patternFill>
              </fill>
            </x14:dxf>
          </x14:cfRule>
          <x14:cfRule type="cellIs" priority="669" operator="between" id="{EDA30D63-977C-4B7F-8556-EB586EBA4D0B}">
            <xm:f>Einstellungen!$E$101</xm:f>
            <xm:f>Einstellungen!$F$101</xm:f>
            <x14:dxf>
              <fill>
                <patternFill>
                  <bgColor rgb="FFFFFF00"/>
                </patternFill>
              </fill>
            </x14:dxf>
          </x14:cfRule>
          <xm:sqref>P74:P77</xm:sqref>
        </x14:conditionalFormatting>
        <x14:conditionalFormatting xmlns:xm="http://schemas.microsoft.com/office/excel/2006/main">
          <x14:cfRule type="cellIs" priority="661" operator="between" id="{9F329D9A-8080-4487-9EBA-95BEC76F34A5}">
            <xm:f>Einstellungen!$E$100</xm:f>
            <xm:f>Einstellungen!$F$100</xm:f>
            <x14:dxf>
              <fill>
                <patternFill>
                  <bgColor rgb="FFFFFF00"/>
                </patternFill>
              </fill>
            </x14:dxf>
          </x14:cfRule>
          <xm:sqref>P74:P77</xm:sqref>
        </x14:conditionalFormatting>
        <x14:conditionalFormatting xmlns:xm="http://schemas.microsoft.com/office/excel/2006/main">
          <x14:cfRule type="expression" priority="422" id="{2F357A4B-CF6D-491B-9A3C-363040EE0A95}">
            <xm:f>Einstellungen!#REF!="x"</xm:f>
            <x14:dxf>
              <fill>
                <patternFill>
                  <bgColor theme="6" tint="0.39994506668294322"/>
                </patternFill>
              </fill>
            </x14:dxf>
          </x14:cfRule>
          <xm:sqref>A82:A83</xm:sqref>
        </x14:conditionalFormatting>
        <x14:conditionalFormatting xmlns:xm="http://schemas.microsoft.com/office/excel/2006/main">
          <x14:cfRule type="expression" priority="417" id="{01674E7E-DDE6-4F7D-BAF2-228970BD1909}">
            <xm:f>Einstellungen!#REF!="x"</xm:f>
            <x14:dxf>
              <fill>
                <patternFill>
                  <bgColor theme="9" tint="0.39994506668294322"/>
                </patternFill>
              </fill>
            </x14:dxf>
          </x14:cfRule>
          <x14:cfRule type="expression" priority="418" id="{8A94C8AC-6359-4574-9410-9787BAA3C494}">
            <xm:f>Einstellungen!#REF!="x"</xm:f>
            <x14:dxf>
              <fill>
                <patternFill>
                  <bgColor theme="5" tint="0.39994506668294322"/>
                </patternFill>
              </fill>
            </x14:dxf>
          </x14:cfRule>
          <x14:cfRule type="expression" priority="419" id="{EA2B8351-7599-4911-B01B-FC7029460894}">
            <xm:f>Einstellungen!#REF!="x"</xm:f>
            <x14:dxf>
              <fill>
                <patternFill>
                  <bgColor theme="0" tint="-0.24994659260841701"/>
                </patternFill>
              </fill>
            </x14:dxf>
          </x14:cfRule>
          <x14:cfRule type="expression" priority="420" id="{615AA635-F201-4806-8F58-8692BA33ABEC}">
            <xm:f>Einstellungen!#REF!="x"</xm:f>
            <x14:dxf>
              <fill>
                <patternFill>
                  <bgColor theme="3" tint="0.39994506668294322"/>
                </patternFill>
              </fill>
            </x14:dxf>
          </x14:cfRule>
          <x14:cfRule type="expression" priority="421" id="{244B86AE-E552-48EC-925D-53F35C1C2533}">
            <xm:f>Einstellungen!#REF!="x"</xm:f>
            <x14:dxf>
              <fill>
                <patternFill>
                  <bgColor theme="8" tint="0.39994506668294322"/>
                </patternFill>
              </fill>
            </x14:dxf>
          </x14:cfRule>
          <xm:sqref>A82:A83</xm:sqref>
        </x14:conditionalFormatting>
        <x14:conditionalFormatting xmlns:xm="http://schemas.microsoft.com/office/excel/2006/main">
          <x14:cfRule type="cellIs" priority="296" operator="between" id="{5EDCEA68-DC16-45E7-B6B0-E0F9349662B4}">
            <xm:f>Einstellungen!$E$102</xm:f>
            <xm:f>Einstellungen!$F$102</xm:f>
            <x14:dxf>
              <fill>
                <patternFill>
                  <bgColor rgb="FFFFFF00"/>
                </patternFill>
              </fill>
            </x14:dxf>
          </x14:cfRule>
          <xm:sqref>AR82:AR83</xm:sqref>
        </x14:conditionalFormatting>
        <x14:conditionalFormatting xmlns:xm="http://schemas.microsoft.com/office/excel/2006/main">
          <x14:cfRule type="cellIs" priority="295" operator="between" id="{F8562E38-5D10-4F1F-8131-EAE3040294B7}">
            <xm:f>Einstellungen!$E$103</xm:f>
            <xm:f>Einstellungen!$F$103</xm:f>
            <x14:dxf>
              <fill>
                <patternFill>
                  <bgColor rgb="FFFFFF00"/>
                </patternFill>
              </fill>
            </x14:dxf>
          </x14:cfRule>
          <xm:sqref>AR82:AR83</xm:sqref>
        </x14:conditionalFormatting>
        <x14:conditionalFormatting xmlns:xm="http://schemas.microsoft.com/office/excel/2006/main">
          <x14:cfRule type="cellIs" priority="287" operator="between" id="{2771E56F-78AF-44E7-82C6-601A09815645}">
            <xm:f>Einstellungen!$F$93</xm:f>
            <xm:f>Einstellungen!$G$93</xm:f>
            <x14:dxf>
              <fill>
                <patternFill>
                  <bgColor rgb="FFFFFF00"/>
                </patternFill>
              </fill>
            </x14:dxf>
          </x14:cfRule>
          <x14:cfRule type="cellIs" priority="288" operator="between" id="{F4E1B7BB-3AEE-404D-89E9-7BE12518C8A5}">
            <xm:f>Einstellungen!$F$92</xm:f>
            <xm:f>Einstellungen!$G$92</xm:f>
            <x14:dxf>
              <fill>
                <patternFill>
                  <bgColor rgb="FFFFFF00"/>
                </patternFill>
              </fill>
            </x14:dxf>
          </x14:cfRule>
          <x14:cfRule type="cellIs" priority="289" operator="between" id="{88DC26AA-D7EE-49BD-B73E-3A120E5BBD34}">
            <xm:f>Einstellungen!$E$108</xm:f>
            <xm:f>Einstellungen!$F$108</xm:f>
            <x14:dxf>
              <fill>
                <patternFill>
                  <bgColor rgb="FFFFFF00"/>
                </patternFill>
              </fill>
            </x14:dxf>
          </x14:cfRule>
          <x14:cfRule type="cellIs" priority="290" operator="between" id="{15631E16-B2A3-4653-A94D-E14781836FF2}">
            <xm:f>Einstellungen!$E$107</xm:f>
            <xm:f>Einstellungen!$F$107</xm:f>
            <x14:dxf>
              <fill>
                <patternFill>
                  <bgColor rgb="FFFFFF00"/>
                </patternFill>
              </fill>
            </x14:dxf>
          </x14:cfRule>
          <x14:cfRule type="cellIs" priority="291" operator="between" id="{08175993-5D36-41D6-81F7-CFBEB24741B0}">
            <xm:f>Einstellungen!$E$106</xm:f>
            <xm:f>Einstellungen!$F$106</xm:f>
            <x14:dxf>
              <fill>
                <patternFill>
                  <bgColor rgb="FFFFFF00"/>
                </patternFill>
              </fill>
            </x14:dxf>
          </x14:cfRule>
          <x14:cfRule type="cellIs" priority="292" operator="between" id="{958621BD-39A6-4550-BF44-8AEF4383CC23}">
            <xm:f>Einstellungen!$E$105</xm:f>
            <xm:f>Einstellungen!$F$105</xm:f>
            <x14:dxf>
              <fill>
                <patternFill>
                  <bgColor rgb="FFFFFF00"/>
                </patternFill>
              </fill>
            </x14:dxf>
          </x14:cfRule>
          <x14:cfRule type="cellIs" priority="293" operator="between" id="{CD65BAD3-32E7-4FE5-AC15-3B088A9620E5}">
            <xm:f>Einstellungen!$E$104</xm:f>
            <xm:f>Einstellungen!$F$104</xm:f>
            <x14:dxf>
              <fill>
                <patternFill>
                  <bgColor rgb="FFFFFF00"/>
                </patternFill>
              </fill>
            </x14:dxf>
          </x14:cfRule>
          <x14:cfRule type="cellIs" priority="294" operator="between" id="{02E3AD69-36C8-4CAD-ACAE-8D3C3A6DBEAF}">
            <xm:f>Einstellungen!$E$101</xm:f>
            <xm:f>Einstellungen!$F$101</xm:f>
            <x14:dxf>
              <fill>
                <patternFill>
                  <bgColor rgb="FFFFFF00"/>
                </patternFill>
              </fill>
            </x14:dxf>
          </x14:cfRule>
          <xm:sqref>AR82:AR83</xm:sqref>
        </x14:conditionalFormatting>
        <x14:conditionalFormatting xmlns:xm="http://schemas.microsoft.com/office/excel/2006/main">
          <x14:cfRule type="cellIs" priority="286" operator="between" id="{6CAA47A6-C9FA-485E-BE72-FEAD7DC6D354}">
            <xm:f>Einstellungen!$E$100</xm:f>
            <xm:f>Einstellungen!$F$100</xm:f>
            <x14:dxf>
              <fill>
                <patternFill>
                  <bgColor rgb="FFFFFF00"/>
                </patternFill>
              </fill>
            </x14:dxf>
          </x14:cfRule>
          <xm:sqref>AR82:AR83</xm:sqref>
        </x14:conditionalFormatting>
        <x14:conditionalFormatting xmlns:xm="http://schemas.microsoft.com/office/excel/2006/main">
          <x14:cfRule type="expression" priority="276207" id="{0092551C-9A1A-43B0-B3AF-406763793761}">
            <xm:f>AND(Einstellungen!$F$49="x")</xm:f>
            <x14:dxf>
              <fill>
                <patternFill>
                  <bgColor theme="0" tint="-0.14996795556505021"/>
                </patternFill>
              </fill>
            </x14:dxf>
          </x14:cfRule>
          <xm:sqref>A18:CG21 A32:CG35 A46:CG49 A60:CG63 A74:CG77</xm:sqref>
        </x14:conditionalFormatting>
        <x14:conditionalFormatting xmlns:xm="http://schemas.microsoft.com/office/excel/2006/main">
          <x14:cfRule type="expression" priority="139" id="{1D16CF26-2727-4796-AE1D-E5DA569F9DC4}">
            <xm:f>AND(Einstellungen!$F$49="x")</xm:f>
            <x14:dxf>
              <fill>
                <patternFill>
                  <bgColor theme="0" tint="-0.14996795556505021"/>
                </patternFill>
              </fill>
            </x14:dxf>
          </x14:cfRule>
          <xm:sqref>A18:CG21</xm:sqref>
        </x14:conditionalFormatting>
        <x14:conditionalFormatting xmlns:xm="http://schemas.microsoft.com/office/excel/2006/main">
          <x14:cfRule type="expression" priority="133" id="{71C00948-96DC-4638-BCF3-58F65D1F7E78}">
            <xm:f>Einstellungen!#REF!="x"</xm:f>
            <x14:dxf>
              <fill>
                <patternFill>
                  <bgColor theme="6" tint="0.39994506668294322"/>
                </patternFill>
              </fill>
            </x14:dxf>
          </x14:cfRule>
          <xm:sqref>A34:A35</xm:sqref>
        </x14:conditionalFormatting>
        <x14:conditionalFormatting xmlns:xm="http://schemas.microsoft.com/office/excel/2006/main">
          <x14:cfRule type="expression" priority="134" id="{3969F474-3DD5-4C99-B32E-97FE06BC15F5}">
            <xm:f>Einstellungen!#REF!="x"</xm:f>
            <x14:dxf>
              <fill>
                <patternFill>
                  <bgColor theme="9" tint="0.39994506668294322"/>
                </patternFill>
              </fill>
            </x14:dxf>
          </x14:cfRule>
          <x14:cfRule type="expression" priority="135" id="{D1E6FB7A-7A13-49C5-9C77-1BDDD2BDAA44}">
            <xm:f>Einstellungen!#REF!="x"</xm:f>
            <x14:dxf>
              <fill>
                <patternFill>
                  <bgColor theme="5" tint="0.39994506668294322"/>
                </patternFill>
              </fill>
            </x14:dxf>
          </x14:cfRule>
          <x14:cfRule type="expression" priority="136" id="{88216E37-A7FF-4707-9435-5E559672BF22}">
            <xm:f>Einstellungen!#REF!="x"</xm:f>
            <x14:dxf>
              <fill>
                <patternFill>
                  <bgColor theme="0" tint="-0.24994659260841701"/>
                </patternFill>
              </fill>
            </x14:dxf>
          </x14:cfRule>
          <x14:cfRule type="expression" priority="137" id="{3176A794-227C-4905-810B-F906E64E803D}">
            <xm:f>Einstellungen!#REF!="x"</xm:f>
            <x14:dxf>
              <fill>
                <patternFill>
                  <bgColor theme="3" tint="0.39994506668294322"/>
                </patternFill>
              </fill>
            </x14:dxf>
          </x14:cfRule>
          <x14:cfRule type="expression" priority="138" id="{341EECC5-7901-49F6-93FB-DA42D0864BAE}">
            <xm:f>Einstellungen!#REF!="x"</xm:f>
            <x14:dxf>
              <fill>
                <patternFill>
                  <bgColor theme="8" tint="0.39994506668294322"/>
                </patternFill>
              </fill>
            </x14:dxf>
          </x14:cfRule>
          <xm:sqref>A34:A35</xm:sqref>
        </x14:conditionalFormatting>
        <x14:conditionalFormatting xmlns:xm="http://schemas.microsoft.com/office/excel/2006/main">
          <x14:cfRule type="expression" priority="127" id="{21DB0419-F7F1-4E77-B070-7A410FB302EF}">
            <xm:f>Einstellungen!#REF!="x"</xm:f>
            <x14:dxf>
              <fill>
                <patternFill>
                  <bgColor theme="6" tint="0.39994506668294322"/>
                </patternFill>
              </fill>
            </x14:dxf>
          </x14:cfRule>
          <xm:sqref>A32:A33</xm:sqref>
        </x14:conditionalFormatting>
        <x14:conditionalFormatting xmlns:xm="http://schemas.microsoft.com/office/excel/2006/main">
          <x14:cfRule type="expression" priority="128" id="{ADA1B4E4-551A-4B2E-AAC9-BA45B44C1B4F}">
            <xm:f>Einstellungen!#REF!="x"</xm:f>
            <x14:dxf>
              <fill>
                <patternFill>
                  <bgColor theme="9" tint="0.39994506668294322"/>
                </patternFill>
              </fill>
            </x14:dxf>
          </x14:cfRule>
          <x14:cfRule type="expression" priority="129" id="{199D35ED-CE44-4E32-9CD1-8925EF7ACFCA}">
            <xm:f>Einstellungen!#REF!="x"</xm:f>
            <x14:dxf>
              <fill>
                <patternFill>
                  <bgColor theme="5" tint="0.39994506668294322"/>
                </patternFill>
              </fill>
            </x14:dxf>
          </x14:cfRule>
          <x14:cfRule type="expression" priority="130" id="{A65A1C77-106C-4DAE-B644-8F6ED041089D}">
            <xm:f>Einstellungen!#REF!="x"</xm:f>
            <x14:dxf>
              <fill>
                <patternFill>
                  <bgColor theme="3" tint="0.39994506668294322"/>
                </patternFill>
              </fill>
            </x14:dxf>
          </x14:cfRule>
          <x14:cfRule type="expression" priority="131" id="{50879C96-E053-4DBB-B073-19628F4D82FD}">
            <xm:f>Einstellungen!#REF!="x"</xm:f>
            <x14:dxf>
              <fill>
                <patternFill>
                  <bgColor theme="8" tint="0.39994506668294322"/>
                </patternFill>
              </fill>
            </x14:dxf>
          </x14:cfRule>
          <xm:sqref>A32:A33</xm:sqref>
        </x14:conditionalFormatting>
        <x14:conditionalFormatting xmlns:xm="http://schemas.microsoft.com/office/excel/2006/main">
          <x14:cfRule type="expression" priority="125" id="{09EE3732-AC4A-4BEB-917D-B441EF5568F0}">
            <xm:f>AND(Einstellungen!$E$51="x")</xm:f>
            <x14:dxf>
              <fill>
                <patternFill>
                  <bgColor theme="0" tint="-0.14996795556505021"/>
                </patternFill>
              </fill>
            </x14:dxf>
          </x14:cfRule>
          <xm:sqref>D32:H35</xm:sqref>
        </x14:conditionalFormatting>
        <x14:conditionalFormatting xmlns:xm="http://schemas.microsoft.com/office/excel/2006/main">
          <x14:cfRule type="expression" priority="124" id="{7512A225-93C6-4C1E-BCE4-1E6591778EE5}">
            <xm:f>AND(Einstellungen!$E$51="x")</xm:f>
            <x14:dxf>
              <fill>
                <patternFill>
                  <bgColor theme="0" tint="-0.14996795556505021"/>
                </patternFill>
              </fill>
            </x14:dxf>
          </x14:cfRule>
          <xm:sqref>AK32:AK35</xm:sqref>
        </x14:conditionalFormatting>
        <x14:conditionalFormatting xmlns:xm="http://schemas.microsoft.com/office/excel/2006/main">
          <x14:cfRule type="expression" priority="123" id="{E7213F1F-DD1F-4F4E-8CA2-E16E8A88A4B0}">
            <xm:f>AND(Einstellungen!$E$51="x")</xm:f>
            <x14:dxf>
              <fill>
                <patternFill>
                  <bgColor theme="0" tint="-0.14996795556505021"/>
                </patternFill>
              </fill>
            </x14:dxf>
          </x14:cfRule>
          <xm:sqref>AR32:AR35</xm:sqref>
        </x14:conditionalFormatting>
        <x14:conditionalFormatting xmlns:xm="http://schemas.microsoft.com/office/excel/2006/main">
          <x14:cfRule type="expression" priority="122" id="{7DC46509-8FD1-4BA4-9FC3-679E65310AE3}">
            <xm:f>AND(Einstellungen!$E$51="x")</xm:f>
            <x14:dxf>
              <fill>
                <patternFill>
                  <bgColor theme="0" tint="-0.14996795556505021"/>
                </patternFill>
              </fill>
            </x14:dxf>
          </x14:cfRule>
          <xm:sqref>AY32:AY35</xm:sqref>
        </x14:conditionalFormatting>
        <x14:conditionalFormatting xmlns:xm="http://schemas.microsoft.com/office/excel/2006/main">
          <x14:cfRule type="expression" priority="121" id="{494DB4CC-AE92-4AB0-8152-12A9B70379C5}">
            <xm:f>AND(Einstellungen!$E$51="x")</xm:f>
            <x14:dxf>
              <fill>
                <patternFill>
                  <bgColor theme="0" tint="-0.14996795556505021"/>
                </patternFill>
              </fill>
            </x14:dxf>
          </x14:cfRule>
          <xm:sqref>BF32:BF35</xm:sqref>
        </x14:conditionalFormatting>
        <x14:conditionalFormatting xmlns:xm="http://schemas.microsoft.com/office/excel/2006/main">
          <x14:cfRule type="expression" priority="120" id="{77D47543-50C8-47E5-8568-D2972457B442}">
            <xm:f>AND(Einstellungen!$E$51="x")</xm:f>
            <x14:dxf>
              <fill>
                <patternFill>
                  <bgColor theme="0" tint="-0.14996795556505021"/>
                </patternFill>
              </fill>
            </x14:dxf>
          </x14:cfRule>
          <xm:sqref>BM32:BM35</xm:sqref>
        </x14:conditionalFormatting>
        <x14:conditionalFormatting xmlns:xm="http://schemas.microsoft.com/office/excel/2006/main">
          <x14:cfRule type="expression" priority="119" id="{C6FA3985-B371-41C7-8139-FA81880387FE}">
            <xm:f>AND(Einstellungen!$E$51="x")</xm:f>
            <x14:dxf>
              <fill>
                <patternFill>
                  <bgColor theme="0" tint="-0.14996795556505021"/>
                </patternFill>
              </fill>
            </x14:dxf>
          </x14:cfRule>
          <xm:sqref>BT32:BT35</xm:sqref>
        </x14:conditionalFormatting>
        <x14:conditionalFormatting xmlns:xm="http://schemas.microsoft.com/office/excel/2006/main">
          <x14:cfRule type="expression" priority="118" id="{E1AE2B08-A516-4528-92F7-95959A649AA7}">
            <xm:f>AND(Einstellungen!$E$51="x")</xm:f>
            <x14:dxf>
              <fill>
                <patternFill>
                  <bgColor theme="0" tint="-0.14996795556505021"/>
                </patternFill>
              </fill>
            </x14:dxf>
          </x14:cfRule>
          <xm:sqref>CA32:CA35</xm:sqref>
        </x14:conditionalFormatting>
        <x14:conditionalFormatting xmlns:xm="http://schemas.microsoft.com/office/excel/2006/main">
          <x14:cfRule type="expression" priority="107" id="{B37FF9D9-5A29-47A1-BE7C-0FBEC7763E40}">
            <xm:f>AND(Einstellungen!$F$49="x")</xm:f>
            <x14:dxf>
              <fill>
                <patternFill>
                  <bgColor theme="0" tint="-0.14996795556505021"/>
                </patternFill>
              </fill>
            </x14:dxf>
          </x14:cfRule>
          <xm:sqref>A32:CG35</xm:sqref>
        </x14:conditionalFormatting>
        <x14:conditionalFormatting xmlns:xm="http://schemas.microsoft.com/office/excel/2006/main">
          <x14:cfRule type="expression" priority="101" id="{DDA2CE04-9F0A-4765-8A43-6ED44F7A8F39}">
            <xm:f>Einstellungen!#REF!="x"</xm:f>
            <x14:dxf>
              <fill>
                <patternFill>
                  <bgColor theme="6" tint="0.39994506668294322"/>
                </patternFill>
              </fill>
            </x14:dxf>
          </x14:cfRule>
          <xm:sqref>A48:A49</xm:sqref>
        </x14:conditionalFormatting>
        <x14:conditionalFormatting xmlns:xm="http://schemas.microsoft.com/office/excel/2006/main">
          <x14:cfRule type="expression" priority="102" id="{414D0739-83B0-4D00-931E-2494C5CA8E3E}">
            <xm:f>Einstellungen!#REF!="x"</xm:f>
            <x14:dxf>
              <fill>
                <patternFill>
                  <bgColor theme="9" tint="0.39994506668294322"/>
                </patternFill>
              </fill>
            </x14:dxf>
          </x14:cfRule>
          <x14:cfRule type="expression" priority="103" id="{DD6D04ED-D66B-49C2-A10A-2AF20F192108}">
            <xm:f>Einstellungen!#REF!="x"</xm:f>
            <x14:dxf>
              <fill>
                <patternFill>
                  <bgColor theme="5" tint="0.39994506668294322"/>
                </patternFill>
              </fill>
            </x14:dxf>
          </x14:cfRule>
          <x14:cfRule type="expression" priority="104" id="{F8E7D361-6610-4A06-9800-E9C3F88922B4}">
            <xm:f>Einstellungen!#REF!="x"</xm:f>
            <x14:dxf>
              <fill>
                <patternFill>
                  <bgColor theme="0" tint="-0.24994659260841701"/>
                </patternFill>
              </fill>
            </x14:dxf>
          </x14:cfRule>
          <x14:cfRule type="expression" priority="105" id="{7A5FA00B-F146-4933-976B-668BA2370C81}">
            <xm:f>Einstellungen!#REF!="x"</xm:f>
            <x14:dxf>
              <fill>
                <patternFill>
                  <bgColor theme="3" tint="0.39994506668294322"/>
                </patternFill>
              </fill>
            </x14:dxf>
          </x14:cfRule>
          <x14:cfRule type="expression" priority="106" id="{FAA6FA92-D608-4D02-B3C3-5B66A2AE5E25}">
            <xm:f>Einstellungen!#REF!="x"</xm:f>
            <x14:dxf>
              <fill>
                <patternFill>
                  <bgColor theme="8" tint="0.39994506668294322"/>
                </patternFill>
              </fill>
            </x14:dxf>
          </x14:cfRule>
          <xm:sqref>A48:A49</xm:sqref>
        </x14:conditionalFormatting>
        <x14:conditionalFormatting xmlns:xm="http://schemas.microsoft.com/office/excel/2006/main">
          <x14:cfRule type="expression" priority="95" id="{DFE1CA88-56D9-4A51-BEE3-31FF9E40B34D}">
            <xm:f>Einstellungen!#REF!="x"</xm:f>
            <x14:dxf>
              <fill>
                <patternFill>
                  <bgColor theme="6" tint="0.39994506668294322"/>
                </patternFill>
              </fill>
            </x14:dxf>
          </x14:cfRule>
          <xm:sqref>A46:A47</xm:sqref>
        </x14:conditionalFormatting>
        <x14:conditionalFormatting xmlns:xm="http://schemas.microsoft.com/office/excel/2006/main">
          <x14:cfRule type="expression" priority="96" id="{254B06BB-D3BB-4E66-AB8F-A006C8B6C11B}">
            <xm:f>Einstellungen!#REF!="x"</xm:f>
            <x14:dxf>
              <fill>
                <patternFill>
                  <bgColor theme="9" tint="0.39994506668294322"/>
                </patternFill>
              </fill>
            </x14:dxf>
          </x14:cfRule>
          <x14:cfRule type="expression" priority="97" id="{B81A807A-938E-41FB-A5CE-F1BEF3E97CAC}">
            <xm:f>Einstellungen!#REF!="x"</xm:f>
            <x14:dxf>
              <fill>
                <patternFill>
                  <bgColor theme="5" tint="0.39994506668294322"/>
                </patternFill>
              </fill>
            </x14:dxf>
          </x14:cfRule>
          <x14:cfRule type="expression" priority="98" id="{4C89BFA9-82C6-49FD-84C9-52BA3EDA6BA5}">
            <xm:f>Einstellungen!#REF!="x"</xm:f>
            <x14:dxf>
              <fill>
                <patternFill>
                  <bgColor theme="3" tint="0.39994506668294322"/>
                </patternFill>
              </fill>
            </x14:dxf>
          </x14:cfRule>
          <x14:cfRule type="expression" priority="99" id="{20593C39-3A30-418E-89C5-A7164E4C7846}">
            <xm:f>Einstellungen!#REF!="x"</xm:f>
            <x14:dxf>
              <fill>
                <patternFill>
                  <bgColor theme="8" tint="0.39994506668294322"/>
                </patternFill>
              </fill>
            </x14:dxf>
          </x14:cfRule>
          <xm:sqref>A46:A47</xm:sqref>
        </x14:conditionalFormatting>
        <x14:conditionalFormatting xmlns:xm="http://schemas.microsoft.com/office/excel/2006/main">
          <x14:cfRule type="expression" priority="93" id="{3AE0330B-731C-4980-B1FA-3ACACB9D7526}">
            <xm:f>AND(Einstellungen!$E$51="x")</xm:f>
            <x14:dxf>
              <fill>
                <patternFill>
                  <bgColor theme="0" tint="-0.14996795556505021"/>
                </patternFill>
              </fill>
            </x14:dxf>
          </x14:cfRule>
          <xm:sqref>D46:H49</xm:sqref>
        </x14:conditionalFormatting>
        <x14:conditionalFormatting xmlns:xm="http://schemas.microsoft.com/office/excel/2006/main">
          <x14:cfRule type="expression" priority="92" id="{774FAC47-93FD-434C-B38F-DCA386DF08E1}">
            <xm:f>AND(Einstellungen!$E$51="x")</xm:f>
            <x14:dxf>
              <fill>
                <patternFill>
                  <bgColor theme="0" tint="-0.14996795556505021"/>
                </patternFill>
              </fill>
            </x14:dxf>
          </x14:cfRule>
          <xm:sqref>AK46:AK49</xm:sqref>
        </x14:conditionalFormatting>
        <x14:conditionalFormatting xmlns:xm="http://schemas.microsoft.com/office/excel/2006/main">
          <x14:cfRule type="expression" priority="91" id="{10AF5764-9025-4E97-B1CC-9D9D53576D84}">
            <xm:f>AND(Einstellungen!$E$51="x")</xm:f>
            <x14:dxf>
              <fill>
                <patternFill>
                  <bgColor theme="0" tint="-0.14996795556505021"/>
                </patternFill>
              </fill>
            </x14:dxf>
          </x14:cfRule>
          <xm:sqref>AR46:AR49</xm:sqref>
        </x14:conditionalFormatting>
        <x14:conditionalFormatting xmlns:xm="http://schemas.microsoft.com/office/excel/2006/main">
          <x14:cfRule type="expression" priority="90" id="{C8DB77ED-9E9E-4188-8046-5CED46A7BBDE}">
            <xm:f>AND(Einstellungen!$E$51="x")</xm:f>
            <x14:dxf>
              <fill>
                <patternFill>
                  <bgColor theme="0" tint="-0.14996795556505021"/>
                </patternFill>
              </fill>
            </x14:dxf>
          </x14:cfRule>
          <xm:sqref>AY46:AY49</xm:sqref>
        </x14:conditionalFormatting>
        <x14:conditionalFormatting xmlns:xm="http://schemas.microsoft.com/office/excel/2006/main">
          <x14:cfRule type="expression" priority="89" id="{D61F29D3-74FA-443E-9D1E-AE9B297970B8}">
            <xm:f>AND(Einstellungen!$E$51="x")</xm:f>
            <x14:dxf>
              <fill>
                <patternFill>
                  <bgColor theme="0" tint="-0.14996795556505021"/>
                </patternFill>
              </fill>
            </x14:dxf>
          </x14:cfRule>
          <xm:sqref>BF46:BF49</xm:sqref>
        </x14:conditionalFormatting>
        <x14:conditionalFormatting xmlns:xm="http://schemas.microsoft.com/office/excel/2006/main">
          <x14:cfRule type="expression" priority="88" id="{5FDC8A2B-B56D-473F-A6D0-C500FBE73F05}">
            <xm:f>AND(Einstellungen!$E$51="x")</xm:f>
            <x14:dxf>
              <fill>
                <patternFill>
                  <bgColor theme="0" tint="-0.14996795556505021"/>
                </patternFill>
              </fill>
            </x14:dxf>
          </x14:cfRule>
          <xm:sqref>BM46:BM49</xm:sqref>
        </x14:conditionalFormatting>
        <x14:conditionalFormatting xmlns:xm="http://schemas.microsoft.com/office/excel/2006/main">
          <x14:cfRule type="expression" priority="87" id="{32A7545A-4A64-4283-A2B0-5A76AEBE1413}">
            <xm:f>AND(Einstellungen!$E$51="x")</xm:f>
            <x14:dxf>
              <fill>
                <patternFill>
                  <bgColor theme="0" tint="-0.14996795556505021"/>
                </patternFill>
              </fill>
            </x14:dxf>
          </x14:cfRule>
          <xm:sqref>BT46:BT49</xm:sqref>
        </x14:conditionalFormatting>
        <x14:conditionalFormatting xmlns:xm="http://schemas.microsoft.com/office/excel/2006/main">
          <x14:cfRule type="expression" priority="86" id="{DC33FB4C-6031-4019-84C5-5BD3F942A47D}">
            <xm:f>AND(Einstellungen!$E$51="x")</xm:f>
            <x14:dxf>
              <fill>
                <patternFill>
                  <bgColor theme="0" tint="-0.14996795556505021"/>
                </patternFill>
              </fill>
            </x14:dxf>
          </x14:cfRule>
          <xm:sqref>CA46:CA49</xm:sqref>
        </x14:conditionalFormatting>
        <x14:conditionalFormatting xmlns:xm="http://schemas.microsoft.com/office/excel/2006/main">
          <x14:cfRule type="expression" priority="75" id="{C98D9FC1-7B82-4A6C-BAD7-3A83EA215CD1}">
            <xm:f>AND(Einstellungen!$F$49="x")</xm:f>
            <x14:dxf>
              <fill>
                <patternFill>
                  <bgColor theme="0" tint="-0.14996795556505021"/>
                </patternFill>
              </fill>
            </x14:dxf>
          </x14:cfRule>
          <xm:sqref>A46:CG49</xm:sqref>
        </x14:conditionalFormatting>
        <x14:conditionalFormatting xmlns:xm="http://schemas.microsoft.com/office/excel/2006/main">
          <x14:cfRule type="expression" priority="69" id="{8FC04CAE-4042-472C-801F-ED0D51454A28}">
            <xm:f>Einstellungen!#REF!="x"</xm:f>
            <x14:dxf>
              <fill>
                <patternFill>
                  <bgColor theme="6" tint="0.39994506668294322"/>
                </patternFill>
              </fill>
            </x14:dxf>
          </x14:cfRule>
          <xm:sqref>A62:A63</xm:sqref>
        </x14:conditionalFormatting>
        <x14:conditionalFormatting xmlns:xm="http://schemas.microsoft.com/office/excel/2006/main">
          <x14:cfRule type="expression" priority="70" id="{ED580D58-5172-4BE6-A715-077B35DF167D}">
            <xm:f>Einstellungen!#REF!="x"</xm:f>
            <x14:dxf>
              <fill>
                <patternFill>
                  <bgColor theme="9" tint="0.39994506668294322"/>
                </patternFill>
              </fill>
            </x14:dxf>
          </x14:cfRule>
          <x14:cfRule type="expression" priority="71" id="{1D2B3463-96FF-4C2B-8AB9-8C8518454E20}">
            <xm:f>Einstellungen!#REF!="x"</xm:f>
            <x14:dxf>
              <fill>
                <patternFill>
                  <bgColor theme="5" tint="0.39994506668294322"/>
                </patternFill>
              </fill>
            </x14:dxf>
          </x14:cfRule>
          <x14:cfRule type="expression" priority="72" id="{CF3AD175-A5E5-449F-B001-CC2D48766439}">
            <xm:f>Einstellungen!#REF!="x"</xm:f>
            <x14:dxf>
              <fill>
                <patternFill>
                  <bgColor theme="0" tint="-0.24994659260841701"/>
                </patternFill>
              </fill>
            </x14:dxf>
          </x14:cfRule>
          <x14:cfRule type="expression" priority="73" id="{0FC3EC14-0BBF-42CF-8C0F-406B1F15591C}">
            <xm:f>Einstellungen!#REF!="x"</xm:f>
            <x14:dxf>
              <fill>
                <patternFill>
                  <bgColor theme="3" tint="0.39994506668294322"/>
                </patternFill>
              </fill>
            </x14:dxf>
          </x14:cfRule>
          <x14:cfRule type="expression" priority="74" id="{10A8B44E-A678-4D3F-A17D-9C28C35CB799}">
            <xm:f>Einstellungen!#REF!="x"</xm:f>
            <x14:dxf>
              <fill>
                <patternFill>
                  <bgColor theme="8" tint="0.39994506668294322"/>
                </patternFill>
              </fill>
            </x14:dxf>
          </x14:cfRule>
          <xm:sqref>A62:A63</xm:sqref>
        </x14:conditionalFormatting>
        <x14:conditionalFormatting xmlns:xm="http://schemas.microsoft.com/office/excel/2006/main">
          <x14:cfRule type="expression" priority="63" id="{717DDD22-8FD8-4358-8433-0B3E7BCFF01F}">
            <xm:f>Einstellungen!#REF!="x"</xm:f>
            <x14:dxf>
              <fill>
                <patternFill>
                  <bgColor theme="6" tint="0.39994506668294322"/>
                </patternFill>
              </fill>
            </x14:dxf>
          </x14:cfRule>
          <xm:sqref>A60:A61</xm:sqref>
        </x14:conditionalFormatting>
        <x14:conditionalFormatting xmlns:xm="http://schemas.microsoft.com/office/excel/2006/main">
          <x14:cfRule type="expression" priority="64" id="{744511C5-637C-4289-978D-3B976AFD9E8F}">
            <xm:f>Einstellungen!#REF!="x"</xm:f>
            <x14:dxf>
              <fill>
                <patternFill>
                  <bgColor theme="9" tint="0.39994506668294322"/>
                </patternFill>
              </fill>
            </x14:dxf>
          </x14:cfRule>
          <x14:cfRule type="expression" priority="65" id="{37F54DF1-D0AD-4C67-8C83-E81CD2C41CED}">
            <xm:f>Einstellungen!#REF!="x"</xm:f>
            <x14:dxf>
              <fill>
                <patternFill>
                  <bgColor theme="5" tint="0.39994506668294322"/>
                </patternFill>
              </fill>
            </x14:dxf>
          </x14:cfRule>
          <x14:cfRule type="expression" priority="66" id="{2553FA55-28CE-4944-976E-1951A8AE1D58}">
            <xm:f>Einstellungen!#REF!="x"</xm:f>
            <x14:dxf>
              <fill>
                <patternFill>
                  <bgColor theme="3" tint="0.39994506668294322"/>
                </patternFill>
              </fill>
            </x14:dxf>
          </x14:cfRule>
          <x14:cfRule type="expression" priority="67" id="{5541BF24-1663-4560-9B42-594A4BFB1B8F}">
            <xm:f>Einstellungen!#REF!="x"</xm:f>
            <x14:dxf>
              <fill>
                <patternFill>
                  <bgColor theme="8" tint="0.39994506668294322"/>
                </patternFill>
              </fill>
            </x14:dxf>
          </x14:cfRule>
          <xm:sqref>A60:A61</xm:sqref>
        </x14:conditionalFormatting>
        <x14:conditionalFormatting xmlns:xm="http://schemas.microsoft.com/office/excel/2006/main">
          <x14:cfRule type="expression" priority="61" id="{6B933EA0-464D-4965-A3A0-4519E65D8425}">
            <xm:f>AND(Einstellungen!$E$51="x")</xm:f>
            <x14:dxf>
              <fill>
                <patternFill>
                  <bgColor theme="0" tint="-0.14996795556505021"/>
                </patternFill>
              </fill>
            </x14:dxf>
          </x14:cfRule>
          <xm:sqref>D60:H63</xm:sqref>
        </x14:conditionalFormatting>
        <x14:conditionalFormatting xmlns:xm="http://schemas.microsoft.com/office/excel/2006/main">
          <x14:cfRule type="expression" priority="60" id="{324A2316-9BE9-4DCA-B3AA-5E8CC065E9DA}">
            <xm:f>AND(Einstellungen!$E$51="x")</xm:f>
            <x14:dxf>
              <fill>
                <patternFill>
                  <bgColor theme="0" tint="-0.14996795556505021"/>
                </patternFill>
              </fill>
            </x14:dxf>
          </x14:cfRule>
          <xm:sqref>AK60:AK63</xm:sqref>
        </x14:conditionalFormatting>
        <x14:conditionalFormatting xmlns:xm="http://schemas.microsoft.com/office/excel/2006/main">
          <x14:cfRule type="expression" priority="59" id="{1E4DA3F8-58C1-4F7A-993F-FF7FC9C3F74F}">
            <xm:f>AND(Einstellungen!$E$51="x")</xm:f>
            <x14:dxf>
              <fill>
                <patternFill>
                  <bgColor theme="0" tint="-0.14996795556505021"/>
                </patternFill>
              </fill>
            </x14:dxf>
          </x14:cfRule>
          <xm:sqref>AR60:AR63</xm:sqref>
        </x14:conditionalFormatting>
        <x14:conditionalFormatting xmlns:xm="http://schemas.microsoft.com/office/excel/2006/main">
          <x14:cfRule type="expression" priority="58" id="{CB97A2C5-2CB5-456A-A7A9-436C320651A4}">
            <xm:f>AND(Einstellungen!$E$51="x")</xm:f>
            <x14:dxf>
              <fill>
                <patternFill>
                  <bgColor theme="0" tint="-0.14996795556505021"/>
                </patternFill>
              </fill>
            </x14:dxf>
          </x14:cfRule>
          <xm:sqref>AY60:AY63</xm:sqref>
        </x14:conditionalFormatting>
        <x14:conditionalFormatting xmlns:xm="http://schemas.microsoft.com/office/excel/2006/main">
          <x14:cfRule type="expression" priority="57" id="{9E54770F-DD55-4347-8920-D3EBC0019EE0}">
            <xm:f>AND(Einstellungen!$E$51="x")</xm:f>
            <x14:dxf>
              <fill>
                <patternFill>
                  <bgColor theme="0" tint="-0.14996795556505021"/>
                </patternFill>
              </fill>
            </x14:dxf>
          </x14:cfRule>
          <xm:sqref>BF60:BF63</xm:sqref>
        </x14:conditionalFormatting>
        <x14:conditionalFormatting xmlns:xm="http://schemas.microsoft.com/office/excel/2006/main">
          <x14:cfRule type="expression" priority="56" id="{22F0FF4C-C4CB-4E35-8349-C1A0F803A7B0}">
            <xm:f>AND(Einstellungen!$E$51="x")</xm:f>
            <x14:dxf>
              <fill>
                <patternFill>
                  <bgColor theme="0" tint="-0.14996795556505021"/>
                </patternFill>
              </fill>
            </x14:dxf>
          </x14:cfRule>
          <xm:sqref>BM60:BM63</xm:sqref>
        </x14:conditionalFormatting>
        <x14:conditionalFormatting xmlns:xm="http://schemas.microsoft.com/office/excel/2006/main">
          <x14:cfRule type="expression" priority="55" id="{7120D852-B5EC-4A8B-B304-D67AF1F2E742}">
            <xm:f>AND(Einstellungen!$E$51="x")</xm:f>
            <x14:dxf>
              <fill>
                <patternFill>
                  <bgColor theme="0" tint="-0.14996795556505021"/>
                </patternFill>
              </fill>
            </x14:dxf>
          </x14:cfRule>
          <xm:sqref>BT60:BT63</xm:sqref>
        </x14:conditionalFormatting>
        <x14:conditionalFormatting xmlns:xm="http://schemas.microsoft.com/office/excel/2006/main">
          <x14:cfRule type="expression" priority="54" id="{25B8455B-3F52-4CEB-817A-55B2D593C28B}">
            <xm:f>AND(Einstellungen!$E$51="x")</xm:f>
            <x14:dxf>
              <fill>
                <patternFill>
                  <bgColor theme="0" tint="-0.14996795556505021"/>
                </patternFill>
              </fill>
            </x14:dxf>
          </x14:cfRule>
          <xm:sqref>CA60:CA63</xm:sqref>
        </x14:conditionalFormatting>
        <x14:conditionalFormatting xmlns:xm="http://schemas.microsoft.com/office/excel/2006/main">
          <x14:cfRule type="expression" priority="43" id="{40CEC838-0895-44AE-A5A3-81C7E8894D14}">
            <xm:f>AND(Einstellungen!$F$49="x")</xm:f>
            <x14:dxf>
              <fill>
                <patternFill>
                  <bgColor theme="0" tint="-0.14996795556505021"/>
                </patternFill>
              </fill>
            </x14:dxf>
          </x14:cfRule>
          <xm:sqref>A60:CG63</xm:sqref>
        </x14:conditionalFormatting>
        <x14:conditionalFormatting xmlns:xm="http://schemas.microsoft.com/office/excel/2006/main">
          <x14:cfRule type="expression" priority="40" id="{74DD50DB-91EE-4CDB-954F-4F1D02B772CC}">
            <xm:f>Einstellungen!#REF!="x"</xm:f>
            <x14:dxf>
              <fill>
                <patternFill>
                  <bgColor theme="6" tint="0.39994506668294322"/>
                </patternFill>
              </fill>
            </x14:dxf>
          </x14:cfRule>
          <xm:sqref>A76:A77</xm:sqref>
        </x14:conditionalFormatting>
        <x14:conditionalFormatting xmlns:xm="http://schemas.microsoft.com/office/excel/2006/main">
          <x14:cfRule type="expression" priority="35" id="{118F1D38-4105-485F-8588-5DD6B90FD9F5}">
            <xm:f>Einstellungen!#REF!="x"</xm:f>
            <x14:dxf>
              <fill>
                <patternFill>
                  <bgColor theme="9" tint="0.39994506668294322"/>
                </patternFill>
              </fill>
            </x14:dxf>
          </x14:cfRule>
          <x14:cfRule type="expression" priority="36" id="{25B03218-8545-43EB-B268-6AF9EC6D3014}">
            <xm:f>Einstellungen!#REF!="x"</xm:f>
            <x14:dxf>
              <fill>
                <patternFill>
                  <bgColor theme="5" tint="0.39994506668294322"/>
                </patternFill>
              </fill>
            </x14:dxf>
          </x14:cfRule>
          <x14:cfRule type="expression" priority="37" id="{4A0CF5C4-16FE-4566-9514-64674D800B45}">
            <xm:f>Einstellungen!#REF!="x"</xm:f>
            <x14:dxf>
              <fill>
                <patternFill>
                  <bgColor theme="0" tint="-0.24994659260841701"/>
                </patternFill>
              </fill>
            </x14:dxf>
          </x14:cfRule>
          <x14:cfRule type="expression" priority="38" id="{7DB1350E-129C-402A-9BC3-E112BADEA4DA}">
            <xm:f>Einstellungen!#REF!="x"</xm:f>
            <x14:dxf>
              <fill>
                <patternFill>
                  <bgColor theme="3" tint="0.39994506668294322"/>
                </patternFill>
              </fill>
            </x14:dxf>
          </x14:cfRule>
          <x14:cfRule type="expression" priority="39" id="{B9688A92-F7E3-4D71-80E2-DDB483F503ED}">
            <xm:f>Einstellungen!#REF!="x"</xm:f>
            <x14:dxf>
              <fill>
                <patternFill>
                  <bgColor theme="8" tint="0.39994506668294322"/>
                </patternFill>
              </fill>
            </x14:dxf>
          </x14:cfRule>
          <xm:sqref>A76:A77</xm:sqref>
        </x14:conditionalFormatting>
        <x14:conditionalFormatting xmlns:xm="http://schemas.microsoft.com/office/excel/2006/main">
          <x14:cfRule type="expression" priority="34" id="{2B3CFF8C-2F76-4C32-823A-B6079F15360A}">
            <xm:f>Einstellungen!#REF!="x"</xm:f>
            <x14:dxf>
              <fill>
                <patternFill>
                  <bgColor theme="6" tint="0.39994506668294322"/>
                </patternFill>
              </fill>
            </x14:dxf>
          </x14:cfRule>
          <xm:sqref>A74:A75</xm:sqref>
        </x14:conditionalFormatting>
        <x14:conditionalFormatting xmlns:xm="http://schemas.microsoft.com/office/excel/2006/main">
          <x14:cfRule type="expression" priority="30" id="{5130EF6D-0342-4BB1-BB9D-5E875D98E9B2}">
            <xm:f>Einstellungen!#REF!="x"</xm:f>
            <x14:dxf>
              <fill>
                <patternFill>
                  <bgColor theme="9" tint="0.39994506668294322"/>
                </patternFill>
              </fill>
            </x14:dxf>
          </x14:cfRule>
          <x14:cfRule type="expression" priority="31" id="{5C6BA02C-CABB-4A07-8131-9222F3D8CD40}">
            <xm:f>Einstellungen!#REF!="x"</xm:f>
            <x14:dxf>
              <fill>
                <patternFill>
                  <bgColor theme="5" tint="0.39994506668294322"/>
                </patternFill>
              </fill>
            </x14:dxf>
          </x14:cfRule>
          <x14:cfRule type="expression" priority="32" id="{4F7427EB-7F93-486D-AD25-EEE45ED206D3}">
            <xm:f>Einstellungen!#REF!="x"</xm:f>
            <x14:dxf>
              <fill>
                <patternFill>
                  <bgColor theme="3" tint="0.39994506668294322"/>
                </patternFill>
              </fill>
            </x14:dxf>
          </x14:cfRule>
          <x14:cfRule type="expression" priority="33" id="{B5F95A2D-CAA1-4457-8DD2-F7180413E745}">
            <xm:f>Einstellungen!#REF!="x"</xm:f>
            <x14:dxf>
              <fill>
                <patternFill>
                  <bgColor theme="8" tint="0.39994506668294322"/>
                </patternFill>
              </fill>
            </x14:dxf>
          </x14:cfRule>
          <xm:sqref>A74:A75</xm:sqref>
        </x14:conditionalFormatting>
        <x14:conditionalFormatting xmlns:xm="http://schemas.microsoft.com/office/excel/2006/main">
          <x14:cfRule type="expression" priority="29" id="{31C809EA-61D0-42FB-8A4B-96EC71780A0E}">
            <xm:f>AND(Einstellungen!$E$51="x")</xm:f>
            <x14:dxf>
              <fill>
                <patternFill>
                  <bgColor theme="0" tint="-0.14996795556505021"/>
                </patternFill>
              </fill>
            </x14:dxf>
          </x14:cfRule>
          <xm:sqref>D74:H77</xm:sqref>
        </x14:conditionalFormatting>
        <x14:conditionalFormatting xmlns:xm="http://schemas.microsoft.com/office/excel/2006/main">
          <x14:cfRule type="expression" priority="18" id="{FA8E591F-FDB0-4AD7-B89E-1F4F81BFE718}">
            <xm:f>AND(Einstellungen!$E$51="x")</xm:f>
            <x14:dxf>
              <fill>
                <patternFill>
                  <bgColor theme="0" tint="-0.14996795556505021"/>
                </patternFill>
              </fill>
            </x14:dxf>
          </x14:cfRule>
          <xm:sqref>AK74:AK77</xm:sqref>
        </x14:conditionalFormatting>
        <x14:conditionalFormatting xmlns:xm="http://schemas.microsoft.com/office/excel/2006/main">
          <x14:cfRule type="expression" priority="17" id="{68873D1D-78C8-4EB1-AE36-4DEE16950741}">
            <xm:f>AND(Einstellungen!$E$51="x")</xm:f>
            <x14:dxf>
              <fill>
                <patternFill>
                  <bgColor theme="0" tint="-0.14996795556505021"/>
                </patternFill>
              </fill>
            </x14:dxf>
          </x14:cfRule>
          <xm:sqref>AR74:AR77</xm:sqref>
        </x14:conditionalFormatting>
        <x14:conditionalFormatting xmlns:xm="http://schemas.microsoft.com/office/excel/2006/main">
          <x14:cfRule type="expression" priority="16" id="{6DB276FA-E1FC-49B8-B4B4-F6CE3A3BEAF1}">
            <xm:f>AND(Einstellungen!$E$51="x")</xm:f>
            <x14:dxf>
              <fill>
                <patternFill>
                  <bgColor theme="0" tint="-0.14996795556505021"/>
                </patternFill>
              </fill>
            </x14:dxf>
          </x14:cfRule>
          <xm:sqref>AY74:AY77</xm:sqref>
        </x14:conditionalFormatting>
        <x14:conditionalFormatting xmlns:xm="http://schemas.microsoft.com/office/excel/2006/main">
          <x14:cfRule type="expression" priority="15" id="{4C3457EC-676C-4C18-AAB9-8D1ADBC37A26}">
            <xm:f>AND(Einstellungen!$E$51="x")</xm:f>
            <x14:dxf>
              <fill>
                <patternFill>
                  <bgColor theme="0" tint="-0.14996795556505021"/>
                </patternFill>
              </fill>
            </x14:dxf>
          </x14:cfRule>
          <xm:sqref>BF74:BF77</xm:sqref>
        </x14:conditionalFormatting>
        <x14:conditionalFormatting xmlns:xm="http://schemas.microsoft.com/office/excel/2006/main">
          <x14:cfRule type="expression" priority="14" id="{6AD97B69-815B-4E02-84BC-23D44FB87BD9}">
            <xm:f>AND(Einstellungen!$E$51="x")</xm:f>
            <x14:dxf>
              <fill>
                <patternFill>
                  <bgColor theme="0" tint="-0.14996795556505021"/>
                </patternFill>
              </fill>
            </x14:dxf>
          </x14:cfRule>
          <xm:sqref>BM74:BM77</xm:sqref>
        </x14:conditionalFormatting>
        <x14:conditionalFormatting xmlns:xm="http://schemas.microsoft.com/office/excel/2006/main">
          <x14:cfRule type="expression" priority="13" id="{2237F847-FF09-45F2-8CCE-325E11F64A94}">
            <xm:f>AND(Einstellungen!$E$51="x")</xm:f>
            <x14:dxf>
              <fill>
                <patternFill>
                  <bgColor theme="0" tint="-0.14996795556505021"/>
                </patternFill>
              </fill>
            </x14:dxf>
          </x14:cfRule>
          <xm:sqref>BT74:BT77</xm:sqref>
        </x14:conditionalFormatting>
        <x14:conditionalFormatting xmlns:xm="http://schemas.microsoft.com/office/excel/2006/main">
          <x14:cfRule type="expression" priority="12" id="{4450A03A-2AC1-4C9A-8AEA-5BDFC7505934}">
            <xm:f>AND(Einstellungen!$E$51="x")</xm:f>
            <x14:dxf>
              <fill>
                <patternFill>
                  <bgColor theme="0" tint="-0.14996795556505021"/>
                </patternFill>
              </fill>
            </x14:dxf>
          </x14:cfRule>
          <xm:sqref>CA74:CA77</xm:sqref>
        </x14:conditionalFormatting>
        <x14:conditionalFormatting xmlns:xm="http://schemas.microsoft.com/office/excel/2006/main">
          <x14:cfRule type="expression" priority="1" id="{743599C1-255D-471F-B7BF-88CFBF34F807}">
            <xm:f>AND(Einstellungen!$F$49="x")</xm:f>
            <x14:dxf>
              <fill>
                <patternFill>
                  <bgColor theme="0" tint="-0.14996795556505021"/>
                </patternFill>
              </fill>
            </x14:dxf>
          </x14:cfRule>
          <xm:sqref>A74:CG77</xm:sqref>
        </x14:conditionalFormatting>
        <x14:conditionalFormatting xmlns:xm="http://schemas.microsoft.com/office/excel/2006/main">
          <x14:cfRule type="expression" priority="276208" id="{5ABE0E99-F733-4D00-8442-FAAF96836A22}">
            <xm:f>AND(I10&gt;=Einstellungen!$D$136,I10&lt;=Einstellungen!$E$136)</xm:f>
            <x14:dxf>
              <fill>
                <patternFill>
                  <bgColor rgb="FF00B050"/>
                </patternFill>
              </fill>
            </x14:dxf>
          </x14:cfRule>
          <x14:cfRule type="expression" priority="276209" id="{ADAA1464-9168-40A6-B624-E50055528F06}">
            <xm:f>AND(I10&gt;=Einstellungen!$D$135,I10&lt;=Einstellungen!$E$135)</xm:f>
            <x14:dxf>
              <fill>
                <patternFill>
                  <bgColor rgb="FF00B050"/>
                </patternFill>
              </fill>
            </x14:dxf>
          </x14:cfRule>
          <x14:cfRule type="expression" priority="276210" id="{0C215614-9522-4B72-9BE4-D7F3040080D8}">
            <xm:f>AND(I10&gt;=Einstellungen!$D$134,I10&lt;=Einstellungen!$E$134)</xm:f>
            <x14:dxf>
              <fill>
                <patternFill>
                  <bgColor rgb="FF00B050"/>
                </patternFill>
              </fill>
            </x14:dxf>
          </x14:cfRule>
          <x14:cfRule type="expression" priority="276211" id="{AED73D6D-F04F-463C-975E-08731142D31E}">
            <xm:f>AND(I10&gt;=Einstellungen!$D$133,I10&lt;=Einstellungen!$E$133)</xm:f>
            <x14:dxf>
              <fill>
                <patternFill>
                  <bgColor rgb="FF00B050"/>
                </patternFill>
              </fill>
            </x14:dxf>
          </x14:cfRule>
          <x14:cfRule type="expression" priority="276212" id="{B6014A28-3257-4839-BD1D-5D2B9B83337E}">
            <xm:f>AND(I10&gt;=Einstellungen!$D$132,I10&lt;=Einstellungen!$E$132)</xm:f>
            <x14:dxf>
              <fill>
                <patternFill>
                  <bgColor rgb="FF00B050"/>
                </patternFill>
              </fill>
            </x14:dxf>
          </x14:cfRule>
          <x14:cfRule type="expression" priority="276213" id="{CC00A594-1960-4511-889E-6E25F9F3EC2D}">
            <xm:f>AND(I10&gt;=Einstellungen!$D$131,I10&lt;=Einstellungen!$E$131)</xm:f>
            <x14:dxf>
              <fill>
                <patternFill>
                  <bgColor rgb="FF00B050"/>
                </patternFill>
              </fill>
            </x14:dxf>
          </x14:cfRule>
          <x14:cfRule type="expression" priority="276214" id="{3A84E359-2849-458A-B0C2-DAE99E2FBE24}">
            <xm:f>AND(I10&gt;=Einstellungen!$D$130,I10&lt;=Einstellungen!$E$130)</xm:f>
            <x14:dxf>
              <fill>
                <patternFill>
                  <bgColor rgb="FF00B050"/>
                </patternFill>
              </fill>
            </x14:dxf>
          </x14:cfRule>
          <x14:cfRule type="expression" priority="276215" id="{8581DCC7-E991-47A0-9867-B2BC2B39CA8E}">
            <xm:f>AND(I10&gt;=Einstellungen!$D$129,I10&lt;=Einstellungen!$E$129)</xm:f>
            <x14:dxf>
              <fill>
                <patternFill>
                  <bgColor rgb="FF00B050"/>
                </patternFill>
              </fill>
            </x14:dxf>
          </x14:cfRule>
          <x14:cfRule type="expression" priority="276216" id="{DF700990-FA55-4136-A741-246CC05838DC}">
            <xm:f>AND(I10&gt;=Einstellungen!$D$128,I10&lt;=Einstellungen!$E$128)</xm:f>
            <x14:dxf>
              <fill>
                <patternFill>
                  <bgColor rgb="FF00B050"/>
                </patternFill>
              </fill>
            </x14:dxf>
          </x14:cfRule>
          <x14:cfRule type="expression" priority="276217" id="{68866B2D-5323-4F46-AEE1-9C8E454AAE60}">
            <xm:f>AND(CA30&gt;=Einstellungen!$D$127,CA30&lt;=Einstellungen!$E$127)</xm:f>
            <x14:dxf>
              <fill>
                <patternFill>
                  <bgColor rgb="FF00B050"/>
                </patternFill>
              </fill>
            </x14:dxf>
          </x14:cfRule>
          <xm:sqref>BN10:BN63 BG10:BG63 AZ10:AZ63 AS10:AS63 AL10:AL63 AE10:AE63 X10:X63 Q10:Q63 J10:J63 CB10:CB63 CB74:CB77 BN74:BN77 BG74:BG77 AZ74:AZ77 AS74:AS77 AL74:AL77 AE74:AE77 X74:X77 Q74:Q77 J74:J77 BU74:BU77 BU10:BU63</xm:sqref>
        </x14:conditionalFormatting>
        <x14:conditionalFormatting xmlns:xm="http://schemas.microsoft.com/office/excel/2006/main">
          <x14:cfRule type="expression" priority="276318" id="{34A5F02F-11AC-413F-A765-44DB5173DD70}">
            <xm:f>AND(B10&gt;=Einstellungen!$D$136,B10&lt;=Einstellungen!$E$136)</xm:f>
            <x14:dxf>
              <fill>
                <patternFill>
                  <bgColor rgb="FF00B050"/>
                </patternFill>
              </fill>
            </x14:dxf>
          </x14:cfRule>
          <x14:cfRule type="expression" priority="276319" id="{DE9780E2-A01A-4E3B-964A-33AD7A79AC8D}">
            <xm:f>AND(B10&gt;=Einstellungen!$D$135,B10&lt;=Einstellungen!$E$135)</xm:f>
            <x14:dxf>
              <fill>
                <patternFill>
                  <bgColor rgb="FF00B050"/>
                </patternFill>
              </fill>
            </x14:dxf>
          </x14:cfRule>
          <x14:cfRule type="expression" priority="276320" id="{A05C3D9D-1682-4924-A42E-CB9437C26A87}">
            <xm:f>AND(B10&gt;=Einstellungen!$D$134,B10&lt;=Einstellungen!$E$134)</xm:f>
            <x14:dxf>
              <fill>
                <patternFill>
                  <bgColor rgb="FF00B050"/>
                </patternFill>
              </fill>
            </x14:dxf>
          </x14:cfRule>
          <x14:cfRule type="expression" priority="276321" id="{33D804C4-077D-49BA-8C94-7F5F2C8E7695}">
            <xm:f>AND(B10&gt;=Einstellungen!$D$133,B10&lt;=Einstellungen!$E$133)</xm:f>
            <x14:dxf>
              <fill>
                <patternFill>
                  <bgColor rgb="FF00B050"/>
                </patternFill>
              </fill>
            </x14:dxf>
          </x14:cfRule>
          <x14:cfRule type="expression" priority="276322" id="{E7781146-9216-40B8-926D-E150C7922472}">
            <xm:f>AND(B10&gt;=Einstellungen!$D$132,B10&lt;=Einstellungen!$E$132)</xm:f>
            <x14:dxf>
              <fill>
                <patternFill>
                  <bgColor rgb="FF00B050"/>
                </patternFill>
              </fill>
            </x14:dxf>
          </x14:cfRule>
          <x14:cfRule type="expression" priority="276323" id="{B20ABCE1-DB8A-4394-9FB6-29AF74066317}">
            <xm:f>AND(B10&gt;=Einstellungen!$D$131,B10&lt;=Einstellungen!$E$131)</xm:f>
            <x14:dxf>
              <fill>
                <patternFill>
                  <bgColor rgb="FF00B050"/>
                </patternFill>
              </fill>
            </x14:dxf>
          </x14:cfRule>
          <x14:cfRule type="expression" priority="276324" id="{68DA4F0E-C022-43B0-B3BA-B42E994739B2}">
            <xm:f>AND(B10&gt;=Einstellungen!$D$130,B10&lt;=Einstellungen!$E$130)</xm:f>
            <x14:dxf>
              <fill>
                <patternFill>
                  <bgColor rgb="FF00B050"/>
                </patternFill>
              </fill>
            </x14:dxf>
          </x14:cfRule>
          <x14:cfRule type="expression" priority="276325" id="{00ABC642-AFCD-4A54-8B01-9EF30CE2FD16}">
            <xm:f>AND(B10&gt;=Einstellungen!$D$129,B10&lt;=Einstellungen!$E$129)</xm:f>
            <x14:dxf>
              <fill>
                <patternFill>
                  <bgColor rgb="FF00B050"/>
                </patternFill>
              </fill>
            </x14:dxf>
          </x14:cfRule>
          <x14:cfRule type="expression" priority="276326" id="{8386CB37-1F12-4086-8AB8-BB957BD6534E}">
            <xm:f>AND(B10&gt;=Einstellungen!$D$128,B10&lt;=Einstellungen!$E$128)</xm:f>
            <x14:dxf>
              <fill>
                <patternFill>
                  <bgColor rgb="FF00B050"/>
                </patternFill>
              </fill>
            </x14:dxf>
          </x14:cfRule>
          <x14:cfRule type="expression" priority="276327" id="{18EE6CD2-273D-4EC0-A7B5-421EFF3194F9}">
            <xm:f>AND(B10&gt;=Einstellungen!$D$127,B10&lt;=Einstellungen!$E$127)</xm:f>
            <x14:dxf>
              <fill>
                <patternFill>
                  <bgColor rgb="FF00B050"/>
                </patternFill>
              </fill>
            </x14:dxf>
          </x14:cfRule>
          <xm:sqref>CB15 CB17 CB19 CB21 CB23 CB25 CB27 CB29 CB31 CB37 CB39 CB41 CB43 CB45 CB51 CB53 CB55 CB57 CB59 CB65 CB67 CB69 CB71 CB73 CB79 BN15 BN17 BN19 BN21 BN23 BN25 BN27 BN29 BN31 BN37 BN39 BN41 BN43 BN45 BN51 BN53 BN55 BN57 BN59 BN65 BN67 BN69 BN71 BN73 BN79 BG15 BG17 BG19 BG21 BG23 BG25 BG27 BG29 BG31 BG37 BG39 BG41 BG43 BG45 BG51 BG53 BG55 BG57 BG59 BG65 BG67 BG69 BG71 BG73 BG79 AZ15 AZ17 AZ19 AZ21 AZ23 AZ25 AZ27 AZ29 AZ31 AZ37 AZ39 AZ41 AZ43 AZ45 AZ51 AZ53 AZ55 AZ57 AZ59 AZ65 AZ67 AZ69 AZ71 AZ73 AZ79 AS15 AS17 AS19 AS21 AS23 AS25 AS27 AS29 AS31 AS37 AS39 AS41 AS43 AS45 AS51 AS53 AS55 AS57 AS59 AS65 AS67 AS69 AS71 AS73 AS79 AL15 AL17 AL19 AL21 AL23 AL25 AL27 AL29 AL31 AL37 AL39 AL41 AL43 AL45 AL51 AL53 AL55 AL57 AL59 AL65 AL67 AL69 AL71 AL73 AL79 AE15 AE17 AE19 AE21 AE23 AE25 AE27 AE29 AE31 AE37 AE39 AE41 AE43 AE45 AE51 AE53 AE55 AE57 AE59 AE65 AE67 AE69 AE71 AE73 AE79 X15 X17 X19 X21 X23 X25 X27 X29 X31 X37 X39 X41 X43 X45 X51 X53 X55 X57 X59 X65 X67 X69 X71 X73 X79 Q15 Q17 Q19 Q21 Q23 Q25 Q27 Q29 Q31 Q37 Q39 Q41 Q43 Q45 Q51 Q53 Q55 Q57 Q59 Q65 Q67 Q69 Q71 Q73 Q79 J15 J17 J19 J21 J23 J25 J27 J29 J31 J37 J39 J41 J43 J45 J51 J53 J55 J57 J59 J65 J67 J69 J71 J73 J79 CB11 CB13 BN11 BN13 BG11 BG13 AZ11 AZ13 AS11 AS13 AL11 AL13 AE11 AE13 X11 X13 Q11 Q13 J11 J13 CB81 BN81 BG81 AZ81 AS81 AL81 AE81 X81 Q81 J81 BU13 BU15 BU17 BU19 BU21 BU23 BU29 BU31 BU37 BU39 BU41 BU43 BU45 BU51 BU53 BU55 BU57 BU59 BU65 BU67 BU69 BU71 BU73 BU79 BU81 BN83 BG83 AZ83 AS83 AL83 AE83 X83 Q83 J83 C15 C17 C19 C21 C23 C25 C27 C29 C31 C37 C39 C41 C43 C45 C51 C53 C55 C57 C59 C65 C67 C69 C71 C73 C79 C81 C83 CB35 BN33 BN35 BG33 BG35 AZ33 AZ35 AS33 AS35 AL33 AL35 AE33 AE35 X33 X35 Q33 Q35 J33 J35 BU33 BU35 C33 C35 CB49 BN47 BN49 BG47 BG49 AZ47 AZ49 AS47 AS49 AL47 AL49 AE47 AE49 X47 X49 Q47 Q49 J47 J49 BU47 BU49 C47 C49 CB63 BN61 BN63 BG61 BG63 AZ61 AZ63 AS61 AS63 AL61 AL63 AE61 AE63 X61 X63 Q61 Q63 J61 J63 BU61 BU63 C61 C63 CB77 BN75 BN77 BG75 BG77 AZ75 AZ77 AS75 AS77 AL75 AL77 AE75 AE77 X75 X77 Q75 Q77 J75 J77 BU75 BU77 C75 C77 CB33 CB47 CB61 CB75 BU25 BU11 BU27 CB83 BU83 C11 C13</xm:sqref>
        </x14:conditionalFormatting>
        <x14:conditionalFormatting xmlns:xm="http://schemas.microsoft.com/office/excel/2006/main">
          <x14:cfRule type="expression" priority="280768" id="{8328D786-026E-4AB0-A12A-57C177E8CE1B}">
            <xm:f>AND(BT10&gt;=Einstellungen!$D$127,BT10&lt;=Einstellungen!$E$127)</xm:f>
            <x14:dxf>
              <fill>
                <patternFill>
                  <bgColor rgb="FF00B050"/>
                </patternFill>
              </fill>
            </x14:dxf>
          </x14:cfRule>
          <xm:sqref>BU24 BU12 BU14 BU16 BU18 BU20 BU22 BU36 BU38 BU40 BU42 BU44 BU50 BU52 BU54 BU56 BU58 BU64 BU66 BU68 BU70 BU72 BU78 BU80 BU34 BU46 BU48 BU60 BU62 BU74 BU76 BU10 BU26 BU82 BU28 BU30 BU32</xm:sqref>
        </x14:conditionalFormatting>
        <x14:conditionalFormatting xmlns:xm="http://schemas.microsoft.com/office/excel/2006/main">
          <x14:cfRule type="expression" priority="280855" id="{678EBD68-93E9-49BE-8978-2CF89F4F84E2}">
            <xm:f>AND(B10&gt;=Einstellungen!$D$136,B10&lt;=Einstellungen!$E$136)</xm:f>
            <x14:dxf>
              <fill>
                <patternFill>
                  <bgColor rgb="FF00B050"/>
                </patternFill>
              </fill>
            </x14:dxf>
          </x14:cfRule>
          <x14:cfRule type="expression" priority="280856" id="{1FCD8B1A-34E3-412D-BA65-7E35B9EFDB78}">
            <xm:f>AND(B10&gt;=Einstellungen!$D$135,B10&lt;=Einstellungen!$E$135)</xm:f>
            <x14:dxf>
              <fill>
                <patternFill>
                  <bgColor rgb="FF00B050"/>
                </patternFill>
              </fill>
            </x14:dxf>
          </x14:cfRule>
          <x14:cfRule type="expression" priority="280857" id="{7AFA5DA9-551F-4F67-BF4A-C275478DE312}">
            <xm:f>AND(B10&gt;=Einstellungen!$D$134,B10&lt;=Einstellungen!$E$134)</xm:f>
            <x14:dxf>
              <fill>
                <patternFill>
                  <bgColor rgb="FF00B050"/>
                </patternFill>
              </fill>
            </x14:dxf>
          </x14:cfRule>
          <x14:cfRule type="expression" priority="280858" id="{E4E0C480-1913-4123-ABD7-2C65B470DE9D}">
            <xm:f>AND(B10&gt;=Einstellungen!$D$133,B10&lt;=Einstellungen!$E$133)</xm:f>
            <x14:dxf>
              <fill>
                <patternFill>
                  <bgColor rgb="FF00B050"/>
                </patternFill>
              </fill>
            </x14:dxf>
          </x14:cfRule>
          <x14:cfRule type="expression" priority="280859" id="{3BA5713E-02C7-4506-829B-141931C3C227}">
            <xm:f>AND(B10&gt;=Einstellungen!$D$132,B10&lt;=Einstellungen!$E$132)</xm:f>
            <x14:dxf>
              <fill>
                <patternFill>
                  <bgColor rgb="FF00B050"/>
                </patternFill>
              </fill>
            </x14:dxf>
          </x14:cfRule>
          <x14:cfRule type="expression" priority="280860" id="{753959CD-BF71-42C3-BA33-2091793E9790}">
            <xm:f>AND(B10&gt;=Einstellungen!$D$131,B10&lt;=Einstellungen!$E$131)</xm:f>
            <x14:dxf>
              <fill>
                <patternFill>
                  <bgColor rgb="FF00B050"/>
                </patternFill>
              </fill>
            </x14:dxf>
          </x14:cfRule>
          <x14:cfRule type="expression" priority="280861" id="{85FA1774-78CE-4B8E-95C3-EA05A903761F}">
            <xm:f>AND(B10&gt;=Einstellungen!$D$130,B10&lt;=Einstellungen!$E$130)</xm:f>
            <x14:dxf>
              <fill>
                <patternFill>
                  <bgColor rgb="FF00B050"/>
                </patternFill>
              </fill>
            </x14:dxf>
          </x14:cfRule>
          <x14:cfRule type="expression" priority="280862" id="{06FDBCF8-3D1A-430E-ADD7-F1CCB7E7C405}">
            <xm:f>AND(B10&gt;=Einstellungen!$D$129,B10&lt;=Einstellungen!$E$129)</xm:f>
            <x14:dxf>
              <fill>
                <patternFill>
                  <bgColor rgb="FF00B050"/>
                </patternFill>
              </fill>
            </x14:dxf>
          </x14:cfRule>
          <x14:cfRule type="expression" priority="280863" id="{577E4D7D-D785-4ACB-BE19-6774F98EE54F}">
            <xm:f>AND(B10&gt;=Einstellungen!$D$128,B10&lt;=Einstellungen!$E$128)</xm:f>
            <x14:dxf>
              <fill>
                <patternFill>
                  <bgColor rgb="FF00B050"/>
                </patternFill>
              </fill>
            </x14:dxf>
          </x14:cfRule>
          <x14:cfRule type="expression" priority="280864" id="{979444B9-E8A1-4E3E-9342-17F9FB683016}">
            <xm:f>AND(B10&gt;=Einstellungen!$D$127,B10&lt;=Einstellungen!$E$127)</xm:f>
            <x14:dxf>
              <fill>
                <patternFill>
                  <bgColor rgb="FF00B050"/>
                </patternFill>
              </fill>
            </x14:dxf>
          </x14:cfRule>
          <xm:sqref>C10 C14 C16 C18 C20 C22 C24 C26 C28 C30 C36 C38 C40 C42 C44 C50 C52 C54 C56 C58 C64 C66 C68 C70 C72 C78 C80 C82 C32 C34 C46 C48 C60 C62 C74 C76 C12</xm:sqref>
        </x14:conditionalFormatting>
        <x14:conditionalFormatting xmlns:xm="http://schemas.microsoft.com/office/excel/2006/main">
          <x14:cfRule type="expression" priority="281245" id="{5ABE0E99-F733-4D00-8442-FAAF96836A22}">
            <xm:f>AND(P66&gt;=Einstellungen!$D$136,P66&lt;=Einstellungen!$E$136)</xm:f>
            <x14:dxf>
              <fill>
                <patternFill>
                  <bgColor rgb="FF00B050"/>
                </patternFill>
              </fill>
            </x14:dxf>
          </x14:cfRule>
          <x14:cfRule type="expression" priority="281246" id="{ADAA1464-9168-40A6-B624-E50055528F06}">
            <xm:f>AND(P66&gt;=Einstellungen!$D$135,P66&lt;=Einstellungen!$E$135)</xm:f>
            <x14:dxf>
              <fill>
                <patternFill>
                  <bgColor rgb="FF00B050"/>
                </patternFill>
              </fill>
            </x14:dxf>
          </x14:cfRule>
          <x14:cfRule type="expression" priority="281247" id="{0C215614-9522-4B72-9BE4-D7F3040080D8}">
            <xm:f>AND(P66&gt;=Einstellungen!$D$134,P66&lt;=Einstellungen!$E$134)</xm:f>
            <x14:dxf>
              <fill>
                <patternFill>
                  <bgColor rgb="FF00B050"/>
                </patternFill>
              </fill>
            </x14:dxf>
          </x14:cfRule>
          <x14:cfRule type="expression" priority="281248" id="{AED73D6D-F04F-463C-975E-08731142D31E}">
            <xm:f>AND(P66&gt;=Einstellungen!$D$133,P66&lt;=Einstellungen!$E$133)</xm:f>
            <x14:dxf>
              <fill>
                <patternFill>
                  <bgColor rgb="FF00B050"/>
                </patternFill>
              </fill>
            </x14:dxf>
          </x14:cfRule>
          <x14:cfRule type="expression" priority="281249" id="{B6014A28-3257-4839-BD1D-5D2B9B83337E}">
            <xm:f>AND(P66&gt;=Einstellungen!$D$132,P66&lt;=Einstellungen!$E$132)</xm:f>
            <x14:dxf>
              <fill>
                <patternFill>
                  <bgColor rgb="FF00B050"/>
                </patternFill>
              </fill>
            </x14:dxf>
          </x14:cfRule>
          <x14:cfRule type="expression" priority="281250" id="{CC00A594-1960-4511-889E-6E25F9F3EC2D}">
            <xm:f>AND(P66&gt;=Einstellungen!$D$131,P66&lt;=Einstellungen!$E$131)</xm:f>
            <x14:dxf>
              <fill>
                <patternFill>
                  <bgColor rgb="FF00B050"/>
                </patternFill>
              </fill>
            </x14:dxf>
          </x14:cfRule>
          <x14:cfRule type="expression" priority="281251" id="{3A84E359-2849-458A-B0C2-DAE99E2FBE24}">
            <xm:f>AND(P66&gt;=Einstellungen!$D$130,P66&lt;=Einstellungen!$E$130)</xm:f>
            <x14:dxf>
              <fill>
                <patternFill>
                  <bgColor rgb="FF00B050"/>
                </patternFill>
              </fill>
            </x14:dxf>
          </x14:cfRule>
          <x14:cfRule type="expression" priority="281252" id="{8581DCC7-E991-47A0-9867-B2BC2B39CA8E}">
            <xm:f>AND(P66&gt;=Einstellungen!$D$129,P66&lt;=Einstellungen!$E$129)</xm:f>
            <x14:dxf>
              <fill>
                <patternFill>
                  <bgColor rgb="FF00B050"/>
                </patternFill>
              </fill>
            </x14:dxf>
          </x14:cfRule>
          <x14:cfRule type="expression" priority="281253" id="{DF700990-FA55-4136-A741-246CC05838DC}">
            <xm:f>AND(P66&gt;=Einstellungen!$D$128,P66&lt;=Einstellungen!$E$128)</xm:f>
            <x14:dxf>
              <fill>
                <patternFill>
                  <bgColor rgb="FF00B050"/>
                </patternFill>
              </fill>
            </x14:dxf>
          </x14:cfRule>
          <x14:cfRule type="expression" priority="281254" id="{68866B2D-5323-4F46-AEE1-9C8E454AAE60}">
            <xm:f>AND(CH84&gt;=Einstellungen!$D$127,CH84&lt;=Einstellungen!$E$127)</xm:f>
            <x14:dxf>
              <fill>
                <patternFill>
                  <bgColor rgb="FF00B050"/>
                </patternFill>
              </fill>
            </x14:dxf>
          </x14:cfRule>
          <xm:sqref>CB66:CB83 BN66:BN83 BG66:BG83 AZ66:AZ83 AS66:AS83 AL66:AL83 AE66:AE83 X66:X83 Q66:Q83 BU66:BU83</xm:sqref>
        </x14:conditionalFormatting>
        <x14:conditionalFormatting xmlns:xm="http://schemas.microsoft.com/office/excel/2006/main">
          <x14:cfRule type="expression" priority="281345" id="{5ABE0E99-F733-4D00-8442-FAAF96836A22}">
            <xm:f>AND(P64&gt;=Einstellungen!$D$136,P64&lt;=Einstellungen!$E$136)</xm:f>
            <x14:dxf>
              <fill>
                <patternFill>
                  <bgColor rgb="FF00B050"/>
                </patternFill>
              </fill>
            </x14:dxf>
          </x14:cfRule>
          <x14:cfRule type="expression" priority="281346" id="{ADAA1464-9168-40A6-B624-E50055528F06}">
            <xm:f>AND(P64&gt;=Einstellungen!$D$135,P64&lt;=Einstellungen!$E$135)</xm:f>
            <x14:dxf>
              <fill>
                <patternFill>
                  <bgColor rgb="FF00B050"/>
                </patternFill>
              </fill>
            </x14:dxf>
          </x14:cfRule>
          <x14:cfRule type="expression" priority="281347" id="{0C215614-9522-4B72-9BE4-D7F3040080D8}">
            <xm:f>AND(P64&gt;=Einstellungen!$D$134,P64&lt;=Einstellungen!$E$134)</xm:f>
            <x14:dxf>
              <fill>
                <patternFill>
                  <bgColor rgb="FF00B050"/>
                </patternFill>
              </fill>
            </x14:dxf>
          </x14:cfRule>
          <x14:cfRule type="expression" priority="281348" id="{AED73D6D-F04F-463C-975E-08731142D31E}">
            <xm:f>AND(P64&gt;=Einstellungen!$D$133,P64&lt;=Einstellungen!$E$133)</xm:f>
            <x14:dxf>
              <fill>
                <patternFill>
                  <bgColor rgb="FF00B050"/>
                </patternFill>
              </fill>
            </x14:dxf>
          </x14:cfRule>
          <x14:cfRule type="expression" priority="281349" id="{B6014A28-3257-4839-BD1D-5D2B9B83337E}">
            <xm:f>AND(P64&gt;=Einstellungen!$D$132,P64&lt;=Einstellungen!$E$132)</xm:f>
            <x14:dxf>
              <fill>
                <patternFill>
                  <bgColor rgb="FF00B050"/>
                </patternFill>
              </fill>
            </x14:dxf>
          </x14:cfRule>
          <x14:cfRule type="expression" priority="281350" id="{CC00A594-1960-4511-889E-6E25F9F3EC2D}">
            <xm:f>AND(P64&gt;=Einstellungen!$D$131,P64&lt;=Einstellungen!$E$131)</xm:f>
            <x14:dxf>
              <fill>
                <patternFill>
                  <bgColor rgb="FF00B050"/>
                </patternFill>
              </fill>
            </x14:dxf>
          </x14:cfRule>
          <x14:cfRule type="expression" priority="281351" id="{3A84E359-2849-458A-B0C2-DAE99E2FBE24}">
            <xm:f>AND(P64&gt;=Einstellungen!$D$130,P64&lt;=Einstellungen!$E$130)</xm:f>
            <x14:dxf>
              <fill>
                <patternFill>
                  <bgColor rgb="FF00B050"/>
                </patternFill>
              </fill>
            </x14:dxf>
          </x14:cfRule>
          <x14:cfRule type="expression" priority="281352" id="{8581DCC7-E991-47A0-9867-B2BC2B39CA8E}">
            <xm:f>AND(P64&gt;=Einstellungen!$D$129,P64&lt;=Einstellungen!$E$129)</xm:f>
            <x14:dxf>
              <fill>
                <patternFill>
                  <bgColor rgb="FF00B050"/>
                </patternFill>
              </fill>
            </x14:dxf>
          </x14:cfRule>
          <x14:cfRule type="expression" priority="281353" id="{DF700990-FA55-4136-A741-246CC05838DC}">
            <xm:f>AND(P64&gt;=Einstellungen!$D$128,P64&lt;=Einstellungen!$E$128)</xm:f>
            <x14:dxf>
              <fill>
                <patternFill>
                  <bgColor rgb="FF00B050"/>
                </patternFill>
              </fill>
            </x14:dxf>
          </x14:cfRule>
          <x14:cfRule type="expression" priority="281354" id="{68866B2D-5323-4F46-AEE1-9C8E454AAE60}">
            <xm:f>AND(#REF!&gt;=Einstellungen!$D$127,#REF!&lt;=Einstellungen!$E$127)</xm:f>
            <x14:dxf>
              <fill>
                <patternFill>
                  <bgColor rgb="FF00B050"/>
                </patternFill>
              </fill>
            </x14:dxf>
          </x14:cfRule>
          <xm:sqref>CB64:CB65 BN64:BN65 BG64:BG65 AZ64:AZ65 AS64:AS65 AL64:AL65 AE64:AE65 X64:X65 Q64:Q65 BU64:BU65</xm:sqref>
        </x14:conditionalFormatting>
        <x14:conditionalFormatting xmlns:xm="http://schemas.microsoft.com/office/excel/2006/main">
          <x14:cfRule type="expression" priority="281445" id="{5ABE0E99-F733-4D00-8442-FAAF96836A22}">
            <xm:f>AND(I62&gt;=Einstellungen!$D$136,I62&lt;=Einstellungen!$E$136)</xm:f>
            <x14:dxf>
              <fill>
                <patternFill>
                  <bgColor rgb="FF00B050"/>
                </patternFill>
              </fill>
            </x14:dxf>
          </x14:cfRule>
          <x14:cfRule type="expression" priority="281446" id="{ADAA1464-9168-40A6-B624-E50055528F06}">
            <xm:f>AND(I62&gt;=Einstellungen!$D$135,I62&lt;=Einstellungen!$E$135)</xm:f>
            <x14:dxf>
              <fill>
                <patternFill>
                  <bgColor rgb="FF00B050"/>
                </patternFill>
              </fill>
            </x14:dxf>
          </x14:cfRule>
          <x14:cfRule type="expression" priority="281447" id="{0C215614-9522-4B72-9BE4-D7F3040080D8}">
            <xm:f>AND(I62&gt;=Einstellungen!$D$134,I62&lt;=Einstellungen!$E$134)</xm:f>
            <x14:dxf>
              <fill>
                <patternFill>
                  <bgColor rgb="FF00B050"/>
                </patternFill>
              </fill>
            </x14:dxf>
          </x14:cfRule>
          <x14:cfRule type="expression" priority="281448" id="{AED73D6D-F04F-463C-975E-08731142D31E}">
            <xm:f>AND(I62&gt;=Einstellungen!$D$133,I62&lt;=Einstellungen!$E$133)</xm:f>
            <x14:dxf>
              <fill>
                <patternFill>
                  <bgColor rgb="FF00B050"/>
                </patternFill>
              </fill>
            </x14:dxf>
          </x14:cfRule>
          <x14:cfRule type="expression" priority="281449" id="{B6014A28-3257-4839-BD1D-5D2B9B83337E}">
            <xm:f>AND(I62&gt;=Einstellungen!$D$132,I62&lt;=Einstellungen!$E$132)</xm:f>
            <x14:dxf>
              <fill>
                <patternFill>
                  <bgColor rgb="FF00B050"/>
                </patternFill>
              </fill>
            </x14:dxf>
          </x14:cfRule>
          <x14:cfRule type="expression" priority="281450" id="{CC00A594-1960-4511-889E-6E25F9F3EC2D}">
            <xm:f>AND(I62&gt;=Einstellungen!$D$131,I62&lt;=Einstellungen!$E$131)</xm:f>
            <x14:dxf>
              <fill>
                <patternFill>
                  <bgColor rgb="FF00B050"/>
                </patternFill>
              </fill>
            </x14:dxf>
          </x14:cfRule>
          <x14:cfRule type="expression" priority="281451" id="{3A84E359-2849-458A-B0C2-DAE99E2FBE24}">
            <xm:f>AND(I62&gt;=Einstellungen!$D$130,I62&lt;=Einstellungen!$E$130)</xm:f>
            <x14:dxf>
              <fill>
                <patternFill>
                  <bgColor rgb="FF00B050"/>
                </patternFill>
              </fill>
            </x14:dxf>
          </x14:cfRule>
          <x14:cfRule type="expression" priority="281452" id="{8581DCC7-E991-47A0-9867-B2BC2B39CA8E}">
            <xm:f>AND(I62&gt;=Einstellungen!$D$129,I62&lt;=Einstellungen!$E$129)</xm:f>
            <x14:dxf>
              <fill>
                <patternFill>
                  <bgColor rgb="FF00B050"/>
                </patternFill>
              </fill>
            </x14:dxf>
          </x14:cfRule>
          <x14:cfRule type="expression" priority="281453" id="{DF700990-FA55-4136-A741-246CC05838DC}">
            <xm:f>AND(I62&gt;=Einstellungen!$D$128,I62&lt;=Einstellungen!$E$128)</xm:f>
            <x14:dxf>
              <fill>
                <patternFill>
                  <bgColor rgb="FF00B050"/>
                </patternFill>
              </fill>
            </x14:dxf>
          </x14:cfRule>
          <x14:cfRule type="expression" priority="281454" id="{68866B2D-5323-4F46-AEE1-9C8E454AAE60}">
            <xm:f>AND(CA84&gt;=Einstellungen!$D$127,CA84&lt;=Einstellungen!$E$127)</xm:f>
            <x14:dxf>
              <fill>
                <patternFill>
                  <bgColor rgb="FF00B050"/>
                </patternFill>
              </fill>
            </x14:dxf>
          </x14:cfRule>
          <xm:sqref>J62:J83</xm:sqref>
        </x14:conditionalFormatting>
        <x14:conditionalFormatting xmlns:xm="http://schemas.microsoft.com/office/excel/2006/main">
          <x14:cfRule type="expression" priority="281455" id="{0B68AB14-1B6A-45FA-9262-5D7DD8C8EA63}">
            <xm:f>AND(B10&gt;=Einstellungen!$D$149,B10&lt;=Einstellungen!$E$149)</xm:f>
            <x14:dxf>
              <fill>
                <patternFill>
                  <bgColor theme="8" tint="0.39994506668294322"/>
                </patternFill>
              </fill>
            </x14:dxf>
          </x14:cfRule>
          <x14:cfRule type="expression" priority="281456" id="{7240A48C-31EA-4D20-A8CF-B00A5C6A7189}">
            <xm:f>AND(B10&gt;=Einstellungen!$D$148,B10&lt;=Einstellungen!$E$148)</xm:f>
            <x14:dxf>
              <fill>
                <patternFill>
                  <bgColor theme="8" tint="0.39994506668294322"/>
                </patternFill>
              </fill>
            </x14:dxf>
          </x14:cfRule>
          <x14:cfRule type="expression" priority="281457" id="{E4DA7F7F-FFB9-4FA6-847E-95FE080925ED}">
            <xm:f>AND(B10&gt;=Einstellungen!$D$147,B10&lt;=Einstellungen!$E$147)</xm:f>
            <x14:dxf>
              <fill>
                <patternFill>
                  <bgColor theme="8" tint="0.39994506668294322"/>
                </patternFill>
              </fill>
            </x14:dxf>
          </x14:cfRule>
          <x14:cfRule type="expression" priority="281458" id="{E4E1F224-8C3D-4976-8A65-5E1B33601DA0}">
            <xm:f>AND(B10&gt;=Einstellungen!$D$146,B10&lt;=Einstellungen!$E$146)</xm:f>
            <x14:dxf>
              <fill>
                <patternFill>
                  <bgColor theme="8" tint="0.39994506668294322"/>
                </patternFill>
              </fill>
            </x14:dxf>
          </x14:cfRule>
          <x14:cfRule type="expression" priority="281459" id="{37F833E7-4ED1-4314-ACE9-8ACA7CEA1BCA}">
            <xm:f>AND(B10&gt;=Einstellungen!$D$145,B10&lt;=Einstellungen!$E$145)</xm:f>
            <x14:dxf>
              <fill>
                <patternFill>
                  <bgColor theme="8" tint="0.39994506668294322"/>
                </patternFill>
              </fill>
            </x14:dxf>
          </x14:cfRule>
          <x14:cfRule type="expression" priority="281460" id="{D1EE6E02-DEBD-4D2B-B9DD-40B08DDCA732}">
            <xm:f>AND(B10&gt;=Einstellungen!$D$144,B10&lt;=Einstellungen!$E$144)</xm:f>
            <x14:dxf>
              <fill>
                <patternFill>
                  <bgColor theme="8" tint="0.39994506668294322"/>
                </patternFill>
              </fill>
            </x14:dxf>
          </x14:cfRule>
          <x14:cfRule type="expression" priority="281461" id="{ADF17426-0588-4FFC-B7D7-2AC5C9E06FCB}">
            <xm:f>AND(B10&gt;=Einstellungen!$D$143,B10&lt;=Einstellungen!$E$143)</xm:f>
            <x14:dxf>
              <fill>
                <patternFill>
                  <bgColor theme="8" tint="0.39994506668294322"/>
                </patternFill>
              </fill>
            </x14:dxf>
          </x14:cfRule>
          <x14:cfRule type="expression" priority="281462" id="{C5D3A660-BE2B-4027-A866-51A4376DF323}">
            <xm:f>AND(B10&gt;=Einstellungen!$D$142,B10&lt;=Einstellungen!$E$142)</xm:f>
            <x14:dxf>
              <fill>
                <patternFill>
                  <bgColor theme="8" tint="0.39994506668294322"/>
                </patternFill>
              </fill>
            </x14:dxf>
          </x14:cfRule>
          <x14:cfRule type="expression" priority="281463" id="{EBD720F7-3774-478C-A50F-9C58402D6938}">
            <xm:f>AND(B10&gt;=Einstellungen!$D$141,B10&lt;=Einstellungen!$E$141)</xm:f>
            <x14:dxf>
              <fill>
                <patternFill>
                  <bgColor theme="8" tint="0.39994506668294322"/>
                </patternFill>
              </fill>
            </x14:dxf>
          </x14:cfRule>
          <x14:cfRule type="expression" priority="281464" id="{8D65B3B4-5EE4-4418-8163-A1CF614E6335}">
            <xm:f>AND(B10&gt;=Einstellungen!$D$140,B10&lt;=Einstellungen!$E$140)</xm:f>
            <x14:dxf>
              <fill>
                <patternFill>
                  <bgColor theme="8" tint="0.39994506668294322"/>
                </patternFill>
              </fill>
            </x14:dxf>
          </x14:cfRule>
          <xm:sqref>BV10 BV14 BV16 BV18 BV20 BV22 BV24 BV26 BV28 BV30 BV36 BV38 BV40 BV42 BV44 BV50 BV52 BV54 BV56 BV58 BV64 BV66 BV68 BV70 BV72 BV78 BV80 CC14 CC16 CC18 CC20 CC22 CC24 CC26 CC28 CC30 CC36 CC38 CC40 CC42 CC44 CC50 CC52 CC54 CC56 CC58 CC64 CC66 CC68 CC70 CC72 CC78 CC80 BO14 BO16 BO18 BO20 BO22 BO24 BO26 BO28 BO30 BO36 BO38 BO40 BO42 BO44 BO50 BO52 BO54 BO56 BO58 BO64 BO66 BO68 BO70 BO72 BO78 BO80 BH14 BH16 BH18 BH20 BH22 BH24 BH26 BH28 BH30 BH36 BH38 BH40 BH42 BH44 BH50 BH52 BH54 BH56 BH58 BH64 BH66 BH68 BH70 BH72 BH78 BH80 BA14 BA16 BA18 BA20 BA22 BA24 BA26 BA28 BA30 BA36 BA38 BA40 BA42 BA44 BA50 BA52 BA54 BA56 BA58 BA64 BA66 BA68 BA70 BA72 BA78 BA80 AT14 AT16 AT18 AT20 AT22 AT24 AT26 AT28 AT30 AT36 AT38 AT40 AT42 AT44 AT50 AT52 AT54 AT56 AT58 AT64 AT66 AT68 AT70 AT72 AT78 AT80 AM14 AM16 AM18 AM20 AM22 AM24 AM26 AM28 AM30 AM36 AM38 AM40 AM42 AM44 AM50 AM52 AM54 AM56 AM58 AM64 AM66 AM68 AM70 AM72 AM78 AM80 AF14 AF16 AF18 AF20 AF22 AF24 AF26 AF28 AF30 AF36 AF38 AF40 AF42 AF44 AF50 AF52 AF54 AF56 AF58 AF64 AF66 AF68 AF70 AF72 AF78 AF80 Y14 Y16 Y18 Y20 Y22 Y24 Y26 Y28 Y30 Y36 Y38 Y40 Y42 Y44 Y50 Y52 Y54 Y56 Y58 Y64 Y66 Y68 Y70 Y72 Y78 Y80 R14 R16 R18 R20 R22 R24 R26 R28 R30 R36 R38 R40 R42 R44 R50 R52 R54 R56 R58 R64 R66 R68 R70 R72 R78 R80 K14 K16 K18 K20 K22 K24 K26 K28 K30 K36 K38 K40 K42 K44 K50 K52 K54 K56 K58 K64 K66 K68 K70 K72 K78 K80 D14 D16 D18 D20 D22 D24 D26 D28 D30 D36 D38 D40 D42 D44 D50 D52 D54 D56 D58 D64 D66 D68 D70 D72 D78 D80 BV12 CC10 CC12 BO10 BO12 BH10 BH12 BA10 BA12 AT10 AT12 AM10 AM12 AF10 AF12 Y10 Y12 R10 R12 K10 K12 D10 D12 CC82 BO82 BH82 BA82 AT82 AM82 AF82 Y82 R82 K82 D82 BV34 CC32 CC34 BO32 BO34 BH32 BH34 BA32 BA34 AT32 AT34 AM32 AM34 AF32 AF34 Y32 Y34 R32 R34 K32 K34 D32 D34 BV48 CC46 CC48 BO46 BO48 BH46 BH48 BA46 BA48 AT46 AT48 AM46 AM48 AF46 AF48 Y46 Y48 R46 R48 K46 K48 D46 D48 BV62 CC60 CC62 BO60 BO62 BH60 BH62 BA60 BA62 AT60 AT62 AM60 AM62 AF60 AF62 Y60 Y62 R60 R62 K60 K62 D60 D62 BV76 CC74 CC76 BO74 BO76 BH74 BH76 BA74 BA76 AT74 AT76 AM74 AM76 AF74 AF76 Y74 Y76 R74 R76 K74 K76 D74 D76 BV32 BV46 BV60 BV74 BV82</xm:sqref>
        </x14:conditionalFormatting>
        <x14:conditionalFormatting xmlns:xm="http://schemas.microsoft.com/office/excel/2006/main">
          <x14:cfRule type="expression" priority="285885" id="{53D6E37C-807C-4AF6-A857-B72549107E64}">
            <xm:f>AND(B10&gt;=Einstellungen!$D$149,B10&lt;=Einstellungen!$E$149)</xm:f>
            <x14:dxf>
              <fill>
                <patternFill>
                  <bgColor theme="8" tint="0.39994506668294322"/>
                </patternFill>
              </fill>
            </x14:dxf>
          </x14:cfRule>
          <x14:cfRule type="expression" priority="285886" id="{8E2E0A53-85BC-4623-B3C9-3C0FBE9B9370}">
            <xm:f>AND(B10&gt;=Einstellungen!$D$148,B10&lt;=Einstellungen!$E$148)</xm:f>
            <x14:dxf>
              <fill>
                <patternFill>
                  <bgColor theme="8" tint="0.39994506668294322"/>
                </patternFill>
              </fill>
            </x14:dxf>
          </x14:cfRule>
          <x14:cfRule type="expression" priority="285887" id="{0FEDA3C7-B31D-46A4-80FD-11BA857C8F53}">
            <xm:f>AND(B10&gt;=Einstellungen!$D$147,B10&lt;=Einstellungen!$E$147)</xm:f>
            <x14:dxf>
              <fill>
                <patternFill>
                  <bgColor theme="8" tint="0.39994506668294322"/>
                </patternFill>
              </fill>
            </x14:dxf>
          </x14:cfRule>
          <x14:cfRule type="expression" priority="285888" id="{691B9592-E075-4230-B92E-1E3D10668923}">
            <xm:f>AND(B10&gt;=Einstellungen!$D$146,B10&lt;=Einstellungen!$E$146)</xm:f>
            <x14:dxf>
              <fill>
                <patternFill>
                  <bgColor theme="8" tint="0.39994506668294322"/>
                </patternFill>
              </fill>
            </x14:dxf>
          </x14:cfRule>
          <x14:cfRule type="expression" priority="285889" id="{1BCB628A-C874-4669-9320-EF51DBC79F31}">
            <xm:f>AND(B10&gt;=Einstellungen!$D$145,B10&lt;=Einstellungen!$E$145)</xm:f>
            <x14:dxf>
              <fill>
                <patternFill>
                  <bgColor theme="8" tint="0.39994506668294322"/>
                </patternFill>
              </fill>
            </x14:dxf>
          </x14:cfRule>
          <x14:cfRule type="expression" priority="285890" id="{D1BC62E9-612D-4F35-9F4A-90E581AEAFB3}">
            <xm:f>AND(B10&gt;=Einstellungen!$D$144,B10&lt;=Einstellungen!$E$144)</xm:f>
            <x14:dxf>
              <fill>
                <patternFill>
                  <bgColor theme="8" tint="0.39994506668294322"/>
                </patternFill>
              </fill>
            </x14:dxf>
          </x14:cfRule>
          <x14:cfRule type="expression" priority="285891" id="{5B64059F-F5C6-4E65-8A70-EA198D9DBED3}">
            <xm:f>AND(B10&gt;=Einstellungen!$D$143,B10&lt;=Einstellungen!$E$143)</xm:f>
            <x14:dxf>
              <fill>
                <patternFill>
                  <bgColor theme="8" tint="0.39994506668294322"/>
                </patternFill>
              </fill>
            </x14:dxf>
          </x14:cfRule>
          <x14:cfRule type="expression" priority="285892" id="{F027E032-315E-4ABE-B19F-5CCB7FA3498C}">
            <xm:f>AND(B10&gt;=Einstellungen!$D$142,B10&lt;=Einstellungen!$E$142)</xm:f>
            <x14:dxf>
              <fill>
                <patternFill>
                  <bgColor theme="8" tint="0.39994506668294322"/>
                </patternFill>
              </fill>
            </x14:dxf>
          </x14:cfRule>
          <x14:cfRule type="expression" priority="285893" id="{D027D298-7FFE-4DDF-A0C9-76A1A7A10A4E}">
            <xm:f>AND(B10&gt;=Einstellungen!$D$141,B10&lt;=Einstellungen!$E$141)</xm:f>
            <x14:dxf>
              <fill>
                <patternFill>
                  <bgColor theme="8" tint="0.39994506668294322"/>
                </patternFill>
              </fill>
            </x14:dxf>
          </x14:cfRule>
          <x14:cfRule type="expression" priority="285894" id="{C18B2CCF-C9F8-46EA-A91D-02FF24988997}">
            <xm:f>AND(B10&gt;=Einstellungen!$D$140,B10&lt;=Einstellungen!$E$140)</xm:f>
            <x14:dxf>
              <fill>
                <patternFill>
                  <bgColor theme="8" tint="0.39994506668294322"/>
                </patternFill>
              </fill>
            </x14:dxf>
          </x14:cfRule>
          <xm:sqref>BV11 BV15 BV17 BV19 BV21 BV23 BV25 BV27 BV29 BV31 BV37 BV39 BV41 BV43 BV45 BV51 BV53 BV55 BV57 BV59 BV65 BV67 BV69 BV71 BV73 BV79 CC15 CC17 CC19 CC21 CC23 CC25 CC27 CC29 CC31 CC37 CC39 CC41 CC43 CC45 CC51 CC53 CC55 CC57 CC59 CC65 CC67 CC69 CC71 CC73 CC79 BO15 BO17 BO19 BO21 BO23 BO25 BO27 BO29 BO31 BO37 BO39 BO41 BO43 BO45 BO51 BO53 BO55 BO57 BO59 BO65 BO67 BO69 BO71 BO73 BO79 BH15 BH17 BH19 BH21 BH23 BH25 BH27 BH29 BH31 BH37 BH39 BH41 BH43 BH45 BH51 BH53 BH55 BH57 BH59 BH65 BH67 BH69 BH71 BH73 BH79 BA15 BA17 BA19 BA21 BA23 BA25 BA27 BA29 BA31 BA37 BA39 BA41 BA43 BA45 BA51 BA53 BA55 BA57 BA59 BA65 BA67 BA69 BA71 BA73 BA79 AT15 AT17 AT19 AT21 AT23 AT25 AT27 AT29 AT31 AT37 AT39 AT41 AT43 AT45 AT51 AT53 AT55 AT57 AT59 AT65 AT67 AT69 AT71 AT73 AT79 AM15 AM17 AM19 AM21 AM23 AM25 AM27 AM29 AM31 AM37 AM39 AM41 AM43 AM45 AM51 AM53 AM55 AM57 AM59 AM65 AM67 AM69 AM71 AM73 AM79 AF15 AF17 AF19 AF21 AF23 AF25 AF27 AF29 AF31 AF37 AF39 AF41 AF43 AF45 AF51 AF53 AF55 AF57 AF59 AF65 AF67 AF69 AF71 AF73 AF79 Y15 Y17 Y19 Y21 Y23 Y25 Y27 Y29 Y31 Y37 Y39 Y41 Y43 Y45 Y51 Y53 Y55 Y57 Y59 Y65 Y67 Y69 Y71 Y73 Y79 R15 R17 R19 R21 R23 R25 R27 R29 R31 R37 R39 R41 R43 R45 R51 R53 R55 R57 R59 R65 R67 R69 R71 R73 R79 K15 K17 K19 K21 K23 K25 K27 K29 K31 K37 K39 K41 K43 K45 K51 K53 K55 K57 K59 K65 K67 K69 K71 K73 K79 D15 D17 D19 D21 D23 D25 D27 D29 D31 D37 D39 D41 D43 D45 D51 D53 D55 D57 D59 D65 D67 D69 D71 D73 D79 BV13 CC11 CC13 BO11 BO13 BH11 BH13 BA11 BA13 AT11 AT13 AM11 AM13 AF11 AF13 Y11 Y13 R11 R13 K11 K13 D11 D13 BV81 CC81 BO81 BH81 BA81 AT81 AM81 AF81 Y81 R81 K81 D81 CC83 BO83 BH83 BA83 AT83 AM83 AF83 Y83 R83 K83 D83 BV35 CC33 CC35 BO33 BO35 BH33 BH35 BA33 BA35 AT33 AT35 AM33 AM35 AF33 AF35 Y33 Y35 R33 R35 K33 K35 D33 D35 BV49 CC47 CC49 BO47 BO49 BH47 BH49 BA47 BA49 AT47 AT49 AM47 AM49 AF47 AF49 Y47 Y49 R47 R49 K47 K49 D47 D49 BV63 CC61 CC63 BO61 BO63 BH61 BH63 BA61 BA63 AT61 AT63 AM61 AM63 AF61 AF63 Y61 Y63 R61 R63 K61 K63 D61 D63 BV77 CC75 CC77 BO75 BO77 BH75 BH77 BA75 BA77 AT75 AT77 AM75 AM77 AF75 AF77 Y75 Y77 R75 R77 K75 K77 D75 D77 BV33 BV47 BV61 BV75 BV83</xm:sqref>
        </x14:conditionalFormatting>
        <x14:conditionalFormatting xmlns:xm="http://schemas.microsoft.com/office/excel/2006/main">
          <x14:cfRule type="expression" priority="290416" id="{0BC42934-8D2E-47D0-8C2C-B80866BF1EAB}">
            <xm:f>AND(B10&gt;=Einstellungen!$D$162,B10&lt;=Einstellungen!$E$162)</xm:f>
            <x14:dxf>
              <fill>
                <patternFill>
                  <bgColor theme="6" tint="0.39994506668294322"/>
                </patternFill>
              </fill>
            </x14:dxf>
          </x14:cfRule>
          <x14:cfRule type="expression" priority="290417" id="{D8BF4B4A-B9E3-422A-8CDA-A419F9782092}">
            <xm:f>AND(B10&gt;=Einstellungen!$D$161,B10&lt;=Einstellungen!$E$161)</xm:f>
            <x14:dxf>
              <fill>
                <patternFill>
                  <bgColor theme="6" tint="0.39994506668294322"/>
                </patternFill>
              </fill>
            </x14:dxf>
          </x14:cfRule>
          <x14:cfRule type="expression" priority="290418" id="{D5DCD39C-1E03-4B85-ACAC-539278DF400E}">
            <xm:f>AND(B10&gt;=Einstellungen!$D$160,B10&lt;=Einstellungen!$E$160)</xm:f>
            <x14:dxf>
              <fill>
                <patternFill>
                  <bgColor theme="6" tint="0.39994506668294322"/>
                </patternFill>
              </fill>
            </x14:dxf>
          </x14:cfRule>
          <x14:cfRule type="expression" priority="290419" id="{3CB08C86-1A5A-4D24-ADFB-6373C5FB0FF7}">
            <xm:f>AND(B10&gt;=Einstellungen!$D$159,B10&lt;=Einstellungen!$E$159)</xm:f>
            <x14:dxf>
              <fill>
                <patternFill>
                  <bgColor theme="6" tint="0.39994506668294322"/>
                </patternFill>
              </fill>
            </x14:dxf>
          </x14:cfRule>
          <x14:cfRule type="expression" priority="290420" id="{5A4E14C8-66A8-4791-A652-42F75F16D8AE}">
            <xm:f>AND(B10&gt;=Einstellungen!$D$158,B10&lt;=Einstellungen!$E$158)</xm:f>
            <x14:dxf>
              <fill>
                <patternFill>
                  <bgColor theme="6" tint="0.39994506668294322"/>
                </patternFill>
              </fill>
            </x14:dxf>
          </x14:cfRule>
          <x14:cfRule type="expression" priority="290421" id="{2ED3E247-D5B7-485D-B5AA-A941B1FF33F6}">
            <xm:f>AND(B10&gt;=Einstellungen!$D$157,B10&lt;=Einstellungen!$E$157)</xm:f>
            <x14:dxf>
              <fill>
                <patternFill>
                  <bgColor theme="6" tint="0.39994506668294322"/>
                </patternFill>
              </fill>
            </x14:dxf>
          </x14:cfRule>
          <x14:cfRule type="expression" priority="290422" id="{7D9E5E96-C0E0-4005-B3A1-6F31DBBED71D}">
            <xm:f>AND(B10&gt;=Einstellungen!$D$156,B10&lt;=Einstellungen!$E$156)</xm:f>
            <x14:dxf>
              <fill>
                <patternFill>
                  <bgColor theme="6" tint="0.39994506668294322"/>
                </patternFill>
              </fill>
            </x14:dxf>
          </x14:cfRule>
          <x14:cfRule type="expression" priority="290423" id="{062C9624-67CB-40BF-8B19-E6A6455A1629}">
            <xm:f>AND(B10&gt;=Einstellungen!$D$155,B10&lt;=Einstellungen!$E$155)</xm:f>
            <x14:dxf>
              <fill>
                <patternFill>
                  <bgColor theme="6" tint="0.39994506668294322"/>
                </patternFill>
              </fill>
            </x14:dxf>
          </x14:cfRule>
          <x14:cfRule type="expression" priority="290424" id="{8E0549F7-3F4C-4CC5-9B09-B72154CAC2E6}">
            <xm:f>AND(B10&gt;=Einstellungen!$D$154,B10&lt;=Einstellungen!$E$154)</xm:f>
            <x14:dxf>
              <fill>
                <patternFill>
                  <bgColor theme="6" tint="0.39994506668294322"/>
                </patternFill>
              </fill>
            </x14:dxf>
          </x14:cfRule>
          <x14:cfRule type="expression" priority="290425" id="{BF58DF1B-B32D-48E1-8591-D51924D0A494}">
            <xm:f>AND(B10&gt;=Einstellungen!$D$153,B10&lt;=Einstellungen!$E$153)</xm:f>
            <x14:dxf>
              <fill>
                <patternFill>
                  <bgColor theme="6" tint="0.39994506668294322"/>
                </patternFill>
              </fill>
            </x14:dxf>
          </x14:cfRule>
          <xm:sqref>BW10 BW14 BW16 BW18 BW20 BW22 BW24 BW26 BW28 BW30 BW36 BW38 BW40 BW42 BW44 BW50 BW52 BW54 BW56 BW58 BW64 BW66 BW68 BW70 BW72 BW78 BW80 CD14 CD16 CD18 CD20 CD22 CD24 CD26 CD28 CD30 CD36 CD38 CD40 CD42 CD44 CD50 CD52 CD54 CD56 CD58 CD64 CD66 CD68 CD70 CD72 CD78 CD80 BP14 BP16 BP18 BP20 BP22 BP24 BP26 BP28 BP30 BP36 BP38 BP40 BP42 BP44 BP50 BP52 BP54 BP56 BP58 BP64 BP66 BP68 BP70 BP72 BP78 BP80 BI14 BI16 BI18 BI20 BI22 BI24 BI26 BI28 BI30 BI36 BI38 BI40 BI42 BI44 BI50 BI52 BI54 BI56 BI58 BI64 BI66 BI68 BI70 BI72 BI78 BI80 BB14 BB16 BB18 BB20 BB22 BB24 BB26 BB28 BB30 BB36 BB38 BB40 BB42 BB44 BB50 BB52 BB54 BB56 BB58 BB64 BB66 BB68 BB70 BB72 BB78 BB80 AU14 AU16 AU18 AU20 AU22 AU24 AU26 AU28 AU30 AU36 AU38 AU40 AU42 AU44 AU50 AU52 AU54 AU56 AU58 AU64 AU66 AU68 AU70 AU72 AU78 AU80 AN14 AN16 AN18 AN20 AN22 AN24 AN26 AN28 AN30 AN36 AN38 AN40 AN42 AN44 AN50 AN52 AN54 AN56 AN58 AN64 AN66 AN68 AN70 AN72 AN78 AN80 AG14 AG16 AG18 AG20 AG22 AG24 AG26 AG28 AG30 AG36 AG38 AG40 AG42 AG44 AG50 AG52 AG54 AG56 AG58 AG64 AG66 AG68 AG70 AG72 AG78 AG80 Z14 Z16 Z18 Z20 Z22 Z24 Z26 Z28 Z30 Z36 Z38 Z40 Z42 Z44 Z50 Z52 Z54 Z56 Z58 Z64 Z66 Z68 Z70 Z72 Z78 Z80 S14 S16 S18 S20 S22 S24 S26 S28 S30 S36 S38 S40 S42 S44 S50 S52 S54 S56 S58 S64 S66 S68 S70 S72 S78 S80 L14 L16 L18 L20 L22 L24 L26 L28 L30 L36 L38 L40 L42 L44 L50 L52 L54 L56 L58 L64 L66 L68 L70 L72 L78 L80 E14 E16 E18 E20 E22 E24 E26 E28 E30 E36 E38 E40 E42 E44 E50 E52 E54 E56 E58 E64 E66 E68 E70 E72 E78 E80 BW12 CD10 CD12 BP10 BP12 BI10 BI12 BB10 BB12 AU10 AU12 AN10 AN12 AG10 AG12 Z10 Z12 S10 S12 L10 L12 E10 E12 CD82 BP82 BI82 BB82 AU82 AN82 AG82 Z82 S82 L82 E82 BW34 CD32 CD34 BP32 BP34 BI32 BI34 BB32 BB34 AU32 AU34 AN32 AN34 AG32 AG34 Z32 Z34 S32 S34 L32 L34 E32 E34 BW48 CD46 CD48 BP46 BP48 BI46 BI48 BB46 BB48 AU46 AU48 AN46 AN48 AG46 AG48 Z46 Z48 S46 S48 L46 L48 E46 E48 BW62 CD60 CD62 BP60 BP62 BI60 BI62 BB60 BB62 AU60 AU62 AN60 AN62 AG60 AG62 Z60 Z62 S60 S62 L60 L62 E60 E62 BW76 CD74 CD76 BP74 BP76 BI74 BI76 BB74 BB76 AU74 AU76 AN74 AN76 AG74 AG76 Z74 Z76 S74 S76 L74 L76 E74 E76 BW32 BW46 BW60 BW74 BW82</xm:sqref>
        </x14:conditionalFormatting>
        <x14:conditionalFormatting xmlns:xm="http://schemas.microsoft.com/office/excel/2006/main">
          <x14:cfRule type="expression" priority="294846" id="{196B5971-3DD2-4D78-BAF8-F8964EB8B3A5}">
            <xm:f>AND(B10&gt;=Einstellungen!$D$162,B10&lt;=Einstellungen!$E$162)</xm:f>
            <x14:dxf>
              <fill>
                <patternFill>
                  <bgColor theme="6" tint="0.39994506668294322"/>
                </patternFill>
              </fill>
            </x14:dxf>
          </x14:cfRule>
          <x14:cfRule type="expression" priority="294847" id="{EFF8C907-7249-43C0-AD9F-3AA2DE910C41}">
            <xm:f>AND(B10&gt;=Einstellungen!$D$161,B10&lt;=Einstellungen!$E$161)</xm:f>
            <x14:dxf>
              <fill>
                <patternFill>
                  <bgColor theme="6" tint="0.39994506668294322"/>
                </patternFill>
              </fill>
            </x14:dxf>
          </x14:cfRule>
          <x14:cfRule type="expression" priority="294848" id="{9632CADF-2153-478F-BA1B-74C036949E52}">
            <xm:f>AND(B10&gt;=Einstellungen!$D$160,B10&lt;=Einstellungen!$E$160)</xm:f>
            <x14:dxf>
              <fill>
                <patternFill>
                  <bgColor theme="6" tint="0.39994506668294322"/>
                </patternFill>
              </fill>
            </x14:dxf>
          </x14:cfRule>
          <x14:cfRule type="expression" priority="294849" id="{42789CC5-F6D9-4045-85BE-CC6902F1FB69}">
            <xm:f>AND(B10&gt;=Einstellungen!$D$159,B10&lt;=Einstellungen!$E$159)</xm:f>
            <x14:dxf>
              <fill>
                <patternFill>
                  <bgColor theme="6" tint="0.39994506668294322"/>
                </patternFill>
              </fill>
            </x14:dxf>
          </x14:cfRule>
          <x14:cfRule type="expression" priority="294850" id="{8305E5D9-C414-4332-8297-ADD5F72724FC}">
            <xm:f>AND(B10&gt;=Einstellungen!$D$158,B10&lt;=Einstellungen!$E$158)</xm:f>
            <x14:dxf>
              <fill>
                <patternFill>
                  <bgColor theme="6" tint="0.39994506668294322"/>
                </patternFill>
              </fill>
            </x14:dxf>
          </x14:cfRule>
          <x14:cfRule type="expression" priority="294851" id="{68E4F261-1674-49E9-95FF-A1B728E8569C}">
            <xm:f>AND(B10&gt;=Einstellungen!$D$157,B10&lt;=Einstellungen!$E$157)</xm:f>
            <x14:dxf>
              <fill>
                <patternFill>
                  <bgColor theme="6" tint="0.39994506668294322"/>
                </patternFill>
              </fill>
            </x14:dxf>
          </x14:cfRule>
          <x14:cfRule type="expression" priority="294852" id="{B2DA407E-33F0-4182-8340-127EB7868F9A}">
            <xm:f>AND(B10&gt;=Einstellungen!$D$156,B10&lt;=Einstellungen!$E$156)</xm:f>
            <x14:dxf>
              <fill>
                <patternFill>
                  <bgColor theme="6" tint="0.39994506668294322"/>
                </patternFill>
              </fill>
            </x14:dxf>
          </x14:cfRule>
          <x14:cfRule type="expression" priority="294853" id="{1CD44ACD-B70E-4623-B906-B5DA523810EB}">
            <xm:f>AND(B10&gt;=Einstellungen!$D$155,B10&lt;=Einstellungen!$E$155)</xm:f>
            <x14:dxf>
              <fill>
                <patternFill>
                  <bgColor theme="6" tint="0.39994506668294322"/>
                </patternFill>
              </fill>
            </x14:dxf>
          </x14:cfRule>
          <x14:cfRule type="expression" priority="294854" id="{9581034F-1F6C-49D7-9375-4B09195C4B54}">
            <xm:f>AND(B10&gt;=Einstellungen!$D$154,B10&lt;=Einstellungen!$E$154)</xm:f>
            <x14:dxf>
              <fill>
                <patternFill>
                  <bgColor theme="6" tint="0.39994506668294322"/>
                </patternFill>
              </fill>
            </x14:dxf>
          </x14:cfRule>
          <x14:cfRule type="expression" priority="294855" id="{BB6E2DBE-C499-453E-B448-D20263715F45}">
            <xm:f>AND(B10&gt;=Einstellungen!$D$153,B10&lt;=Einstellungen!$E$153)</xm:f>
            <x14:dxf>
              <fill>
                <patternFill>
                  <bgColor theme="6" tint="0.39994506668294322"/>
                </patternFill>
              </fill>
            </x14:dxf>
          </x14:cfRule>
          <xm:sqref>BW11 BW15 BW17 BW19 BW21 BW23 BW25 BW27 BW29 BW31 BW37 BW39 BW41 BW43 BW45 BW51 BW53 BW55 BW57 BW59 BW65 BW67 BW69 BW71 BW73 BW79 CD15 CD17 CD19 CD21 CD23 CD25 CD27 CD29 CD31 CD37 CD39 CD41 CD43 CD45 CD51 CD53 CD55 CD57 CD59 CD65 CD67 CD69 CD71 CD73 CD79 BP15 BP17 BP19 BP21 BP23 BP25 BP27 BP29 BP31 BP37 BP39 BP41 BP43 BP45 BP51 BP53 BP55 BP57 BP59 BP65 BP67 BP69 BP71 BP73 BP79 BI15 BI17 BI19 BI21 BI23 BI25 BI27 BI29 BI31 BI37 BI39 BI41 BI43 BI45 BI51 BI53 BI55 BI57 BI59 BI65 BI67 BI69 BI71 BI73 BI79 BB15 BB17 BB19 BB21 BB23 BB25 BB27 BB29 BB31 BB37 BB39 BB41 BB43 BB45 BB51 BB53 BB55 BB57 BB59 BB65 BB67 BB69 BB71 BB73 BB79 AU15 AU17 AU19 AU21 AU23 AU25 AU27 AU29 AU31 AU37 AU39 AU41 AU43 AU45 AU51 AU53 AU55 AU57 AU59 AU65 AU67 AU69 AU71 AU73 AU79 AN15 AN17 AN19 AN21 AN23 AN25 AN27 AN29 AN31 AN37 AN39 AN41 AN43 AN45 AN51 AN53 AN55 AN57 AN59 AN65 AN67 AN69 AN71 AN73 AN79 AG15 AG17 AG19 AG21 AG23 AG25 AG27 AG29 AG31 AG37 AG39 AG41 AG43 AG45 AG51 AG53 AG55 AG57 AG59 AG65 AG67 AG69 AG71 AG73 AG79 Z15 Z17 Z19 Z21 Z23 Z25 Z27 Z29 Z31 Z37 Z39 Z41 Z43 Z45 Z51 Z53 Z55 Z57 Z59 Z65 Z67 Z69 Z71 Z73 Z79 S15 S17 S19 S21 S23 S25 S27 S29 S31 S37 S39 S41 S43 S45 S51 S53 S55 S57 S59 S65 S67 S69 S71 S73 S79 L15 L17 L19 L21 L23 L25 L27 L29 L31 L37 L39 L41 L43 L45 L51 L53 L55 L57 L59 L65 L67 L69 L71 L73 L79 E15 E17 E19 E21 E23 E25 E27 E29 E31 E37 E39 E41 E43 E45 E51 E53 E55 E57 E59 E65 E67 E69 E71 E73 E79 BW13 CD11 CD13 BP11 BP13 BI11 BI13 BB11 BB13 AU11 AU13 AN11 AN13 AG11 AG13 Z11 Z13 S11 S13 L11 L13 E11 E13 BW81 CD81 BP81 BI81 BB81 AU81 AN81 AG81 Z81 S81 L81 E81 CD83 BP83 BI83 BB83 AU83 AN83 AG83 Z83 S83 L83 E83 BW35 CD33 CD35 BP33 BP35 BI33 BI35 BB33 BB35 AU33 AU35 AN33 AN35 AG33 AG35 Z33 Z35 S33 S35 L33 L35 E33 E35 BW49 CD47 CD49 BP47 BP49 BI47 BI49 BB47 BB49 AU47 AU49 AN47 AN49 AG47 AG49 Z47 Z49 S47 S49 L47 L49 E47 E49 BW63 CD61 CD63 BP61 BP63 BI61 BI63 BB61 BB63 AU61 AU63 AN61 AN63 AG61 AG63 Z61 Z63 S61 S63 L61 L63 E61 E63 BW77 CD75 CD77 BP75 BP77 BI75 BI77 BB75 BB77 AU75 AU77 AN75 AN77 AG75 AG77 Z75 Z77 S75 S77 L75 L77 E75 E77 BW33 BW47 BW61 BW75 BW83</xm:sqref>
        </x14:conditionalFormatting>
        <x14:conditionalFormatting xmlns:xm="http://schemas.microsoft.com/office/excel/2006/main">
          <x14:cfRule type="expression" priority="299276" id="{43AB9D22-9B9D-4CD8-918E-71B871DC33A9}">
            <xm:f>AND(B10&gt;=Einstellungen!$D$175,B10&lt;=Einstellungen!$E$175)</xm:f>
            <x14:dxf>
              <fill>
                <patternFill>
                  <bgColor theme="9" tint="0.39994506668294322"/>
                </patternFill>
              </fill>
            </x14:dxf>
          </x14:cfRule>
          <x14:cfRule type="expression" priority="299277" id="{AB212F26-492B-49F4-99FE-EBEE5F958F87}">
            <xm:f>AND(B10&gt;=Einstellungen!$D$174,B10&lt;=Einstellungen!$E$174)</xm:f>
            <x14:dxf>
              <fill>
                <patternFill>
                  <bgColor theme="9" tint="0.39994506668294322"/>
                </patternFill>
              </fill>
            </x14:dxf>
          </x14:cfRule>
          <x14:cfRule type="expression" priority="299278" id="{999FE9A2-C4DB-4101-9D58-225B3C5BB1A9}">
            <xm:f>AND(B10&gt;=Einstellungen!$D$173,B10&lt;=Einstellungen!$E$173)</xm:f>
            <x14:dxf>
              <fill>
                <patternFill>
                  <bgColor theme="9" tint="0.39994506668294322"/>
                </patternFill>
              </fill>
            </x14:dxf>
          </x14:cfRule>
          <x14:cfRule type="expression" priority="299279" id="{58FE87CF-D5C0-4946-B828-FD0BC5CCC19C}">
            <xm:f>AND(B10&gt;=Einstellungen!$D$172,B10&lt;=Einstellungen!$E$172)</xm:f>
            <x14:dxf>
              <fill>
                <patternFill>
                  <bgColor theme="9" tint="0.39994506668294322"/>
                </patternFill>
              </fill>
            </x14:dxf>
          </x14:cfRule>
          <x14:cfRule type="expression" priority="299280" id="{7B0697A0-D1E9-4D38-9FBF-60B41F414D4A}">
            <xm:f>AND(B10&gt;=Einstellungen!$D$171,B10&lt;=Einstellungen!$E$171)</xm:f>
            <x14:dxf>
              <fill>
                <patternFill>
                  <bgColor theme="9" tint="0.39994506668294322"/>
                </patternFill>
              </fill>
            </x14:dxf>
          </x14:cfRule>
          <x14:cfRule type="expression" priority="299281" id="{B8CD725E-55EE-4029-A8E0-08027962AE73}">
            <xm:f>AND(B10&gt;=Einstellungen!$D$170,B10&lt;=Einstellungen!$E$170)</xm:f>
            <x14:dxf>
              <fill>
                <patternFill>
                  <bgColor theme="9" tint="0.39994506668294322"/>
                </patternFill>
              </fill>
            </x14:dxf>
          </x14:cfRule>
          <x14:cfRule type="expression" priority="299282" id="{78C8F9CD-A385-4DF4-98BD-564CDD33715C}">
            <xm:f>AND(B10&gt;=Einstellungen!$D$169,B10&lt;=Einstellungen!$E$169)</xm:f>
            <x14:dxf>
              <fill>
                <patternFill>
                  <bgColor theme="9" tint="0.39994506668294322"/>
                </patternFill>
              </fill>
            </x14:dxf>
          </x14:cfRule>
          <x14:cfRule type="expression" priority="299283" id="{31214650-2013-48AA-9F2E-FAE17877BD20}">
            <xm:f>AND(B10&gt;=Einstellungen!$D$168,B10&lt;=Einstellungen!$E$168)</xm:f>
            <x14:dxf>
              <fill>
                <patternFill>
                  <bgColor theme="9" tint="0.39994506668294322"/>
                </patternFill>
              </fill>
            </x14:dxf>
          </x14:cfRule>
          <x14:cfRule type="expression" priority="299284" id="{4CC31034-9639-42F1-A6AE-29FE01C9D5B1}">
            <xm:f>AND(B10&gt;=Einstellungen!$D$167,B10&lt;=Einstellungen!$E$167)</xm:f>
            <x14:dxf>
              <fill>
                <patternFill>
                  <bgColor theme="9" tint="0.39994506668294322"/>
                </patternFill>
              </fill>
            </x14:dxf>
          </x14:cfRule>
          <x14:cfRule type="expression" priority="299285" id="{1522D567-99D6-44D1-AF9C-37506D748C1D}">
            <xm:f>AND(B10&gt;=Einstellungen!$D$166,B10&lt;=Einstellungen!$E$166)</xm:f>
            <x14:dxf>
              <fill>
                <patternFill>
                  <bgColor theme="9" tint="0.39994506668294322"/>
                </patternFill>
              </fill>
            </x14:dxf>
          </x14:cfRule>
          <xm:sqref>CE10:CE83 BQ10:BQ83 BJ10:BJ83 BC10:BC83 AV10:AV83 AO10:AO83 AH10:AH83 AA10:AA83 T10:T83 M10:M83 F10:F83 BX10:BX83</xm:sqref>
        </x14:conditionalFormatting>
        <x14:conditionalFormatting xmlns:xm="http://schemas.microsoft.com/office/excel/2006/main">
          <x14:cfRule type="expression" priority="299396" id="{5B4DC2BA-DC43-4A66-B476-58A788A7D442}">
            <xm:f>AND(B10&gt;=Einstellungen!$D$175,B10&lt;=Einstellungen!$E$175)</xm:f>
            <x14:dxf>
              <fill>
                <patternFill>
                  <bgColor theme="9" tint="0.39994506668294322"/>
                </patternFill>
              </fill>
            </x14:dxf>
          </x14:cfRule>
          <x14:cfRule type="expression" priority="299397" id="{9A808E30-E14C-42E7-B6A4-F5C5752827FB}">
            <xm:f>AND(B10&gt;=Einstellungen!$D$174,B10&lt;=Einstellungen!$E$174)</xm:f>
            <x14:dxf>
              <fill>
                <patternFill>
                  <bgColor theme="9" tint="0.39994506668294322"/>
                </patternFill>
              </fill>
            </x14:dxf>
          </x14:cfRule>
          <x14:cfRule type="expression" priority="299398" id="{C5AF1042-3488-45D0-8988-61909AA4650B}">
            <xm:f>AND(B10&gt;=Einstellungen!$D$173,B10&lt;=Einstellungen!$E$173)</xm:f>
            <x14:dxf>
              <fill>
                <patternFill>
                  <bgColor theme="9" tint="0.39994506668294322"/>
                </patternFill>
              </fill>
            </x14:dxf>
          </x14:cfRule>
          <x14:cfRule type="expression" priority="299399" id="{5C9BA869-A196-4CDB-AE83-B1A3A942EEBA}">
            <xm:f>AND(B10&gt;=Einstellungen!$D$172,B10&lt;=Einstellungen!$E$172)</xm:f>
            <x14:dxf>
              <fill>
                <patternFill>
                  <bgColor theme="9" tint="0.39994506668294322"/>
                </patternFill>
              </fill>
            </x14:dxf>
          </x14:cfRule>
          <x14:cfRule type="expression" priority="299400" id="{9445E334-12E9-475B-83EC-B62B0676D051}">
            <xm:f>AND(B10&gt;=Einstellungen!$D$171,B10&lt;=Einstellungen!$E$171)</xm:f>
            <x14:dxf>
              <fill>
                <patternFill>
                  <bgColor theme="9" tint="0.39994506668294322"/>
                </patternFill>
              </fill>
            </x14:dxf>
          </x14:cfRule>
          <x14:cfRule type="expression" priority="299401" id="{CCEFE444-59CF-4426-87F9-0161A9602E04}">
            <xm:f>AND(B10&gt;=Einstellungen!$D$170,B10&lt;=Einstellungen!$E$170)</xm:f>
            <x14:dxf>
              <fill>
                <patternFill>
                  <bgColor theme="9" tint="0.39994506668294322"/>
                </patternFill>
              </fill>
            </x14:dxf>
          </x14:cfRule>
          <x14:cfRule type="expression" priority="299402" id="{3CEE5729-3E04-4B80-A7B7-AFC90D460BFD}">
            <xm:f>AND(B10&gt;=Einstellungen!$D$169,B10&lt;=Einstellungen!$E$169)</xm:f>
            <x14:dxf>
              <fill>
                <patternFill>
                  <bgColor theme="9" tint="0.39994506668294322"/>
                </patternFill>
              </fill>
            </x14:dxf>
          </x14:cfRule>
          <x14:cfRule type="expression" priority="299403" id="{E519738B-A822-4A9A-A832-3EDA45727FAD}">
            <xm:f>AND(B10&gt;=Einstellungen!$D$168,B10&lt;=Einstellungen!$E$168)</xm:f>
            <x14:dxf>
              <fill>
                <patternFill>
                  <bgColor theme="9" tint="0.39994506668294322"/>
                </patternFill>
              </fill>
            </x14:dxf>
          </x14:cfRule>
          <x14:cfRule type="expression" priority="299404" id="{9EA60511-D081-4009-AD6B-FB8EC73C3567}">
            <xm:f>AND(B10&gt;=Einstellungen!$D$167,B10&lt;=Einstellungen!$E$167)</xm:f>
            <x14:dxf>
              <fill>
                <patternFill>
                  <bgColor theme="9" tint="0.39994506668294322"/>
                </patternFill>
              </fill>
            </x14:dxf>
          </x14:cfRule>
          <x14:cfRule type="expression" priority="299405" id="{91C14886-D1AE-4BEA-9E9F-659FEE7E9B0C}">
            <xm:f>AND(B10&gt;=Einstellungen!$D$166,B10&lt;=Einstellungen!$E$166)</xm:f>
            <x14:dxf>
              <fill>
                <patternFill>
                  <bgColor theme="9" tint="0.39994506668294322"/>
                </patternFill>
              </fill>
            </x14:dxf>
          </x14:cfRule>
          <xm:sqref>BX11 BX15 BX17 BX19 BX21 BX23 BX25 BX27 BX29 BX31 BX37 BX39 BX41 BX43 BX45 BX51 BX53 BX55 BX57 BX59 BX65 BX67 BX69 BX71 BX73 BX79 CE15 CE17 CE19 CE21 CE23 CE25 CE27 CE29 CE31 CE37 CE39 CE41 CE43 CE45 CE51 CE53 CE55 CE57 CE59 CE65 CE67 CE69 CE71 CE73 CE79 BQ15 BQ17 BQ19 BQ21 BQ23 BQ25 BQ27 BQ29 BQ31 BQ37 BQ39 BQ41 BQ43 BQ45 BQ51 BQ53 BQ55 BQ57 BQ59 BQ65 BQ67 BQ69 BQ71 BQ73 BQ79 BJ15 BJ17 BJ19 BJ21 BJ23 BJ25 BJ27 BJ29 BJ31 BJ37 BJ39 BJ41 BJ43 BJ45 BJ51 BJ53 BJ55 BJ57 BJ59 BJ65 BJ67 BJ69 BJ71 BJ73 BJ79 BC15 BC17 BC19 BC21 BC23 BC25 BC27 BC29 BC31 BC37 BC39 BC41 BC43 BC45 BC51 BC53 BC55 BC57 BC59 BC65 BC67 BC69 BC71 BC73 BC79 AV15 AV17 AV19 AV21 AV23 AV25 AV27 AV29 AV31 AV37 AV39 AV41 AV43 AV45 AV51 AV53 AV55 AV57 AV59 AV65 AV67 AV69 AV71 AV73 AV79 AO15 AO17 AO19 AO21 AO23 AO25 AO27 AO29 AO31 AO37 AO39 AO41 AO43 AO45 AO51 AO53 AO55 AO57 AO59 AO65 AO67 AO69 AO71 AO73 AO79 AH15 AH17 AH19 AH21 AH23 AH25 AH27 AH29 AH31 AH37 AH39 AH41 AH43 AH45 AH51 AH53 AH55 AH57 AH59 AH65 AH67 AH69 AH71 AH73 AH79 AA15 AA17 AA19 AA21 AA23 AA25 AA27 AA29 AA31 AA37 AA39 AA41 AA43 AA45 AA51 AA53 AA55 AA57 AA59 AA65 AA67 AA69 AA71 AA73 AA79 T15 T17 T19 T21 T23 T25 T27 T29 T31 T37 T39 T41 T43 T45 T51 T53 T55 T57 T59 T65 T67 T69 T71 T73 T79 M15 M17 M19 M21 M23 M25 M27 M29 M31 M37 M39 M41 M43 M45 M51 M53 M55 M57 M59 M65 M67 M69 M71 M73 M79 F15 F17 F19 F21 F23 F25 F27 F29 F31 F37 F39 F41 F43 F45 F51 F53 F55 F57 F59 F65 F67 F69 F71 F73 F79 BX13 CE11 CE13 BQ11 BQ13 BJ11 BJ13 BC11 BC13 AV11 AV13 AO11 AO13 AH11 AH13 AA11 AA13 T11 T13 M11 M13 F11 F13 BX81 CE81 BQ81 BJ81 BC81 AV81 AO81 AH81 AA81 T81 M81 F81 CE83 BQ83 BJ83 BC83 AV83 AO83 AH83 AA83 T83 M83 F83 BX35 CE33 CE35 BQ33 BQ35 BJ33 BJ35 BC33 BC35 AV33 AV35 AO33 AO35 AH33 AH35 AA33 AA35 T33 T35 M33 M35 F33 F35 BX49 CE47 CE49 BQ47 BQ49 BJ47 BJ49 BC47 BC49 AV47 AV49 AO47 AO49 AH47 AH49 AA47 AA49 T47 T49 M47 M49 F47 F49 BX63 CE61 CE63 BQ61 BQ63 BJ61 BJ63 BC61 BC63 AV61 AV63 AO61 AO63 AH61 AH63 AA61 AA63 T61 T63 M61 M63 F61 F63 BX77 CE75 CE77 BQ75 BQ77 BJ75 BJ77 BC75 BC77 AV75 AV77 AO75 AO77 AH75 AH77 AA75 AA77 T75 T77 M75 M77 F75 F77 BX33 BX47 BX61 BX75 BX83</xm:sqref>
        </x14:conditionalFormatting>
        <x14:conditionalFormatting xmlns:xm="http://schemas.microsoft.com/office/excel/2006/main">
          <x14:cfRule type="expression" priority="303826" id="{9238BA1A-D184-4093-A9AB-FC9112BA3BAA}">
            <xm:f>AND(B10&gt;=Einstellungen!$D$188,B10&lt;=Einstellungen!$E$188)</xm:f>
            <x14:dxf>
              <fill>
                <patternFill>
                  <bgColor theme="7" tint="0.39994506668294322"/>
                </patternFill>
              </fill>
            </x14:dxf>
          </x14:cfRule>
          <x14:cfRule type="expression" priority="303827" id="{6203AF7E-528F-4128-9254-88F40410DC5E}">
            <xm:f>AND(B10&gt;=Einstellungen!$D$187,B10&lt;=Einstellungen!$E$187)</xm:f>
            <x14:dxf>
              <fill>
                <patternFill>
                  <bgColor theme="7" tint="0.39994506668294322"/>
                </patternFill>
              </fill>
            </x14:dxf>
          </x14:cfRule>
          <x14:cfRule type="expression" priority="303828" id="{32BA4435-3620-405E-BAFD-46E3F2DFD17E}">
            <xm:f>AND(B10&gt;=Einstellungen!$D$186,B10&lt;=Einstellungen!$E$186)</xm:f>
            <x14:dxf>
              <fill>
                <patternFill>
                  <bgColor theme="7" tint="0.39994506668294322"/>
                </patternFill>
              </fill>
            </x14:dxf>
          </x14:cfRule>
          <x14:cfRule type="expression" priority="303829" id="{98746738-11EC-4D83-B0DC-F86BB008B6D7}">
            <xm:f>AND(B10&gt;=Einstellungen!$D$185,B10&lt;=Einstellungen!$E$185)</xm:f>
            <x14:dxf>
              <fill>
                <patternFill>
                  <bgColor theme="7" tint="0.39994506668294322"/>
                </patternFill>
              </fill>
            </x14:dxf>
          </x14:cfRule>
          <x14:cfRule type="expression" priority="303830" id="{E39FEB85-FA12-4EC9-B557-BE0E6393FED0}">
            <xm:f>AND(B10&gt;=Einstellungen!$D$184,B10&lt;=Einstellungen!$E$184)</xm:f>
            <x14:dxf>
              <fill>
                <patternFill>
                  <bgColor theme="7" tint="0.39994506668294322"/>
                </patternFill>
              </fill>
            </x14:dxf>
          </x14:cfRule>
          <x14:cfRule type="expression" priority="303831" id="{B6D5E431-E101-497B-A2B9-4CBC19E72283}">
            <xm:f>AND(B10&gt;=Einstellungen!$D$183,B10&lt;=Einstellungen!$E$183)</xm:f>
            <x14:dxf>
              <fill>
                <patternFill>
                  <bgColor theme="7" tint="0.39994506668294322"/>
                </patternFill>
              </fill>
            </x14:dxf>
          </x14:cfRule>
          <x14:cfRule type="expression" priority="303832" id="{4B0EA1D2-38F9-4CBF-9F83-D6D0066F86B8}">
            <xm:f>AND(B10&gt;=Einstellungen!$D$182,B10&lt;=Einstellungen!$E$182)</xm:f>
            <x14:dxf>
              <fill>
                <patternFill>
                  <bgColor theme="7" tint="0.39994506668294322"/>
                </patternFill>
              </fill>
            </x14:dxf>
          </x14:cfRule>
          <x14:cfRule type="expression" priority="303833" id="{4C987A37-86CF-4791-836A-EFC6A4F73949}">
            <xm:f>AND(B10&gt;=Einstellungen!$D$181,B10&lt;=Einstellungen!$E$181)</xm:f>
            <x14:dxf>
              <fill>
                <patternFill>
                  <bgColor theme="7" tint="0.39994506668294322"/>
                </patternFill>
              </fill>
            </x14:dxf>
          </x14:cfRule>
          <x14:cfRule type="expression" priority="303834" id="{839F295E-557A-4E3F-8758-248F53F5195E}">
            <xm:f>AND(B10&gt;=Einstellungen!$D$180,B10&lt;=Einstellungen!$E$180)</xm:f>
            <x14:dxf>
              <fill>
                <patternFill>
                  <bgColor theme="7" tint="0.39994506668294322"/>
                </patternFill>
              </fill>
            </x14:dxf>
          </x14:cfRule>
          <x14:cfRule type="expression" priority="303835" id="{341807E5-3C8A-4DBC-8A8A-DD10E7415292}">
            <xm:f>AND(B10&gt;=Einstellungen!$D$179,B10&lt;=Einstellungen!$E$179)</xm:f>
            <x14:dxf>
              <fill>
                <patternFill>
                  <bgColor theme="7" tint="0.39994506668294322"/>
                </patternFill>
              </fill>
            </x14:dxf>
          </x14:cfRule>
          <xm:sqref>CF10:CF83 BR10:BR83 BK10:BK83 BD10:BD83 AW10:AW83 AP10:AP83 AI10:AI83 AB10:AB83 U10:U83 N10:N83 G10:G83 BY10:BY83</xm:sqref>
        </x14:conditionalFormatting>
        <x14:conditionalFormatting xmlns:xm="http://schemas.microsoft.com/office/excel/2006/main">
          <x14:cfRule type="expression" priority="303946" id="{8F2E1330-F88A-4CDA-83F2-AC63C1B3BA6D}">
            <xm:f>AND(B10&gt;=Einstellungen!$D$188,B10&lt;=Einstellungen!$E$188)</xm:f>
            <x14:dxf>
              <fill>
                <patternFill>
                  <bgColor theme="7" tint="0.39994506668294322"/>
                </patternFill>
              </fill>
            </x14:dxf>
          </x14:cfRule>
          <x14:cfRule type="expression" priority="303947" id="{524FD89C-6E50-4579-9880-4E4734AEE6FB}">
            <xm:f>AND(B10&gt;=Einstellungen!$D$187,B10&lt;=Einstellungen!$E$187)</xm:f>
            <x14:dxf>
              <fill>
                <patternFill>
                  <bgColor theme="7" tint="0.39994506668294322"/>
                </patternFill>
              </fill>
            </x14:dxf>
          </x14:cfRule>
          <x14:cfRule type="expression" priority="303948" id="{55B8BD2E-07AA-4508-BDDF-5ADE95EB8967}">
            <xm:f>AND(B10&gt;=Einstellungen!$D$186,B10&lt;=Einstellungen!$E$186)</xm:f>
            <x14:dxf>
              <fill>
                <patternFill>
                  <bgColor theme="7" tint="0.39994506668294322"/>
                </patternFill>
              </fill>
            </x14:dxf>
          </x14:cfRule>
          <x14:cfRule type="expression" priority="303949" id="{EF0786D9-DA75-41F7-A7A6-240777111C44}">
            <xm:f>AND(B10&gt;=Einstellungen!$D$185,B10&lt;=Einstellungen!$E$185)</xm:f>
            <x14:dxf>
              <fill>
                <patternFill>
                  <bgColor theme="7" tint="0.39994506668294322"/>
                </patternFill>
              </fill>
            </x14:dxf>
          </x14:cfRule>
          <x14:cfRule type="expression" priority="303950" id="{5AC700D2-B930-408D-B73C-5F1B0A68BCD1}">
            <xm:f>AND(B10&gt;=Einstellungen!$D$184,B10&lt;=Einstellungen!$E$184)</xm:f>
            <x14:dxf>
              <fill>
                <patternFill>
                  <bgColor theme="7" tint="0.39994506668294322"/>
                </patternFill>
              </fill>
            </x14:dxf>
          </x14:cfRule>
          <x14:cfRule type="expression" priority="303951" id="{373D0576-F0D2-45A6-B785-DCF42946BAFB}">
            <xm:f>AND(B10&gt;=Einstellungen!$D$183,B10&lt;=Einstellungen!$E$183)</xm:f>
            <x14:dxf>
              <fill>
                <patternFill>
                  <bgColor theme="7" tint="0.39994506668294322"/>
                </patternFill>
              </fill>
            </x14:dxf>
          </x14:cfRule>
          <x14:cfRule type="expression" priority="303952" id="{90AAB823-88EB-4484-A266-F31A02AB8A9A}">
            <xm:f>AND(B10&gt;=Einstellungen!$D$182,B10&lt;=Einstellungen!$E$182)</xm:f>
            <x14:dxf>
              <fill>
                <patternFill>
                  <bgColor theme="7" tint="0.39994506668294322"/>
                </patternFill>
              </fill>
            </x14:dxf>
          </x14:cfRule>
          <x14:cfRule type="expression" priority="303953" id="{43739FF8-8C7A-4F27-8F51-6E6143C0C484}">
            <xm:f>AND(B10&gt;=Einstellungen!$D$181,B10&lt;=Einstellungen!$E$181)</xm:f>
            <x14:dxf>
              <fill>
                <patternFill>
                  <bgColor theme="7" tint="0.39994506668294322"/>
                </patternFill>
              </fill>
            </x14:dxf>
          </x14:cfRule>
          <x14:cfRule type="expression" priority="303954" id="{E194799D-F30F-4BF9-82B3-5C39BBEE1497}">
            <xm:f>AND(B10&gt;=Einstellungen!$D$180,B10&lt;=Einstellungen!$E$180)</xm:f>
            <x14:dxf>
              <fill>
                <patternFill>
                  <bgColor theme="7" tint="0.39994506668294322"/>
                </patternFill>
              </fill>
            </x14:dxf>
          </x14:cfRule>
          <x14:cfRule type="expression" priority="303955" id="{ABBC8117-B40D-43DE-A872-5459D806551B}">
            <xm:f>AND(B10&gt;=Einstellungen!$D$179,B10&lt;=Einstellungen!$E$179)</xm:f>
            <x14:dxf>
              <fill>
                <patternFill>
                  <bgColor theme="7" tint="0.39994506668294322"/>
                </patternFill>
              </fill>
            </x14:dxf>
          </x14:cfRule>
          <xm:sqref>BY11 BY15 BY17 BY19 BY21 BY23 BY25 BY27 BY29 BY31 BY37 BY39 BY41 BY43 BY45 BY51 BY53 BY55 BY57 BY59 BY65 BY67 BY69 BY71 BY73 BY79 CF15 CF17 CF19 CF21 CF23 CF25 CF27 CF29 CF31 CF37 CF39 CF41 CF43 CF45 CF51 CF53 CF55 CF57 CF59 CF65 CF67 CF69 CF71 CF73 CF79 BR15 BR17 BR19 BR21 BR23 BR25 BR27 BR29 BR31 BR37 BR39 BR41 BR43 BR45 BR51 BR53 BR55 BR57 BR59 BR65 BR67 BR69 BR71 BR73 BR79 BK15 BK17 BK19 BK21 BK23 BK25 BK27 BK29 BK31 BK37 BK39 BK41 BK43 BK45 BK51 BK53 BK55 BK57 BK59 BK65 BK67 BK69 BK71 BK73 BK79 BD15 BD17 BD19 BD21 BD23 BD25 BD27 BD29 BD31 BD37 BD39 BD41 BD43 BD45 BD51 BD53 BD55 BD57 BD59 BD65 BD67 BD69 BD71 BD73 BD79 AW15 AW17 AW19 AW21 AW23 AW25 AW27 AW29 AW31 AW37 AW39 AW41 AW43 AW45 AW51 AW53 AW55 AW57 AW59 AW65 AW67 AW69 AW71 AW73 AW79 AP15 AP17 AP19 AP21 AP23 AP25 AP27 AP29 AP31 AP37 AP39 AP41 AP43 AP45 AP51 AP53 AP55 AP57 AP59 AP65 AP67 AP69 AP71 AP73 AP79 AI15 AI17 AI19 AI21 AI23 AI25 AI27 AI29 AI31 AI37 AI39 AI41 AI43 AI45 AI51 AI53 AI55 AI57 AI59 AI65 AI67 AI69 AI71 AI73 AI79 AB15 AB17 AB19 AB21 AB23 AB25 AB27 AB29 AB31 AB37 AB39 AB41 AB43 AB45 AB51 AB53 AB55 AB57 AB59 AB65 AB67 AB69 AB71 AB73 AB79 U15 U17 U19 U21 U23 U25 U27 U29 U31 U37 U39 U41 U43 U45 U51 U53 U55 U57 U59 U65 U67 U69 U71 U73 U79 N15 N17 N19 N21 N23 N25 N27 N29 N31 N37 N39 N41 N43 N45 N51 N53 N55 N57 N59 N65 N67 N69 N71 N73 N79 G15 G17 G19 G21 G23 G25 G27 G29 G31 G37 G39 G41 G43 G45 G51 G53 G55 G57 G59 G65 G67 G69 G71 G73 G79 BY13 CF11 CF13 BR11 BR13 BK11 BK13 BD11 BD13 AW11 AW13 AP11 AP13 AI11 AI13 AB11 AB13 U11 U13 N11 N13 G11 G13 BY81 CF81 BR81 BK81 BD81 AW81 AP81 AI81 AB81 U81 N81 G81 CF83 BR83 BK83 BD83 AW83 AP83 AI83 AB83 U83 N83 G83 BY35 CF33 CF35 BR33 BR35 BK33 BK35 BD33 BD35 AW33 AW35 AP33 AP35 AI33 AI35 AB33 AB35 U33 U35 N33 N35 G33 G35 BY49 CF47 CF49 BR47 BR49 BK47 BK49 BD47 BD49 AW47 AW49 AP47 AP49 AI47 AI49 AB47 AB49 U47 U49 N47 N49 G47 G49 BY63 CF61 CF63 BR61 BR63 BK61 BK63 BD61 BD63 AW61 AW63 AP61 AP63 AI61 AI63 AB61 AB63 U61 U63 N61 N63 G61 G63 BY77 CF75 CF77 BR75 BR77 BK75 BK77 BD75 BD77 AW75 AW77 AP75 AP77 AI75 AI77 AB75 AB77 U75 U77 N75 N77 G75 G77 BY33 BY47 BY61 BY75 BY83</xm:sqref>
        </x14:conditionalFormatting>
        <x14:conditionalFormatting xmlns:xm="http://schemas.microsoft.com/office/excel/2006/main">
          <x14:cfRule type="expression" priority="308376" id="{140F19BD-E544-4148-B327-0F2FBD59584D}">
            <xm:f>AND(B10&gt;=Einstellungen!$D$201,B10&lt;=Einstellungen!$E$201)</xm:f>
            <x14:dxf>
              <fill>
                <patternFill>
                  <bgColor theme="5" tint="0.39994506668294322"/>
                </patternFill>
              </fill>
            </x14:dxf>
          </x14:cfRule>
          <x14:cfRule type="expression" priority="308377" id="{9FB02591-BC3D-414B-95CE-821C108C3615}">
            <xm:f>AND(B10&gt;=Einstellungen!$D$200,B10&lt;=Einstellungen!$E$200)</xm:f>
            <x14:dxf>
              <fill>
                <patternFill>
                  <bgColor theme="5" tint="0.39994506668294322"/>
                </patternFill>
              </fill>
            </x14:dxf>
          </x14:cfRule>
          <x14:cfRule type="expression" priority="308378" id="{A2CF01EC-063D-4B6E-9795-960902264CCC}">
            <xm:f>AND(B10&gt;=Einstellungen!$D$199,B10&lt;=Einstellungen!$E$199)</xm:f>
            <x14:dxf>
              <fill>
                <patternFill>
                  <bgColor theme="5" tint="0.39994506668294322"/>
                </patternFill>
              </fill>
            </x14:dxf>
          </x14:cfRule>
          <x14:cfRule type="expression" priority="308379" id="{ECC9ABE7-4FC4-4AFA-9431-E8493716A9E9}">
            <xm:f>AND(B10&gt;=Einstellungen!$D$198,B10&lt;=Einstellungen!$E$198)</xm:f>
            <x14:dxf>
              <fill>
                <patternFill>
                  <bgColor theme="5" tint="0.39994506668294322"/>
                </patternFill>
              </fill>
            </x14:dxf>
          </x14:cfRule>
          <x14:cfRule type="expression" priority="308380" id="{C7FDCCD4-836D-4024-B4AB-AF004589ACA0}">
            <xm:f>AND(B10&gt;=Einstellungen!$D$197,B10&lt;=Einstellungen!$E$197)</xm:f>
            <x14:dxf>
              <fill>
                <patternFill>
                  <bgColor theme="5" tint="0.39994506668294322"/>
                </patternFill>
              </fill>
            </x14:dxf>
          </x14:cfRule>
          <x14:cfRule type="expression" priority="308381" id="{D5D4B372-99F6-4C70-B137-B08DACB93A33}">
            <xm:f>AND(B10&gt;=Einstellungen!$D$196,B10&lt;=Einstellungen!$E$196)</xm:f>
            <x14:dxf>
              <fill>
                <patternFill>
                  <bgColor theme="5" tint="0.39994506668294322"/>
                </patternFill>
              </fill>
            </x14:dxf>
          </x14:cfRule>
          <x14:cfRule type="expression" priority="308382" id="{1BFABAC9-4802-4861-8AB7-B2255DA7B3C5}">
            <xm:f>AND(B10&gt;=Einstellungen!$D$195,B10&lt;=Einstellungen!$E$195)</xm:f>
            <x14:dxf>
              <fill>
                <patternFill>
                  <bgColor theme="5" tint="0.39994506668294322"/>
                </patternFill>
              </fill>
            </x14:dxf>
          </x14:cfRule>
          <x14:cfRule type="expression" priority="308383" id="{FDF50088-3966-45E9-BB5D-9504C93C7F47}">
            <xm:f>AND(B10&gt;=Einstellungen!$D$194,B10&lt;=Einstellungen!$E$194)</xm:f>
            <x14:dxf>
              <fill>
                <patternFill>
                  <bgColor theme="5" tint="0.39994506668294322"/>
                </patternFill>
              </fill>
            </x14:dxf>
          </x14:cfRule>
          <x14:cfRule type="expression" priority="308384" id="{1B43DA1C-5118-4F0F-9AB6-8F62D54E0065}">
            <xm:f>AND(B10&gt;=Einstellungen!$D$193,B10&lt;=Einstellungen!$E$193)</xm:f>
            <x14:dxf>
              <fill>
                <patternFill>
                  <bgColor theme="5" tint="0.39994506668294322"/>
                </patternFill>
              </fill>
            </x14:dxf>
          </x14:cfRule>
          <x14:cfRule type="expression" priority="308385" id="{E5D373C1-D0BF-42BB-9BD0-675CB7E4EA0C}">
            <xm:f>AND(B10&gt;=Einstellungen!$D$192,B10&lt;=Einstellungen!$E$192)</xm:f>
            <x14:dxf>
              <fill>
                <patternFill>
                  <bgColor theme="5" tint="0.39994506668294322"/>
                </patternFill>
              </fill>
            </x14:dxf>
          </x14:cfRule>
          <xm:sqref>CG10:CG83 BS10:BS83 BL10:BL83 BE10:BE83 AX10:AX83 AQ10:AQ83 AJ10:AJ83 AC10:AC83 V10:V83 O10:O83 H10:H83 BZ10:BZ83</xm:sqref>
        </x14:conditionalFormatting>
        <x14:conditionalFormatting xmlns:xm="http://schemas.microsoft.com/office/excel/2006/main">
          <x14:cfRule type="expression" priority="308496" id="{870B2CEB-D231-42DA-8105-0BA643D8613E}">
            <xm:f>AND(B10&gt;=Einstellungen!$D$201,B10&lt;=Einstellungen!$E$201)</xm:f>
            <x14:dxf>
              <fill>
                <patternFill>
                  <bgColor theme="5" tint="0.39994506668294322"/>
                </patternFill>
              </fill>
            </x14:dxf>
          </x14:cfRule>
          <x14:cfRule type="expression" priority="308497" id="{A5A1C6BC-EB6F-4C21-8789-929E9EBD8B6F}">
            <xm:f>AND(B10&gt;=Einstellungen!$D$200,B10&lt;=Einstellungen!$E$200)</xm:f>
            <x14:dxf>
              <fill>
                <patternFill>
                  <bgColor theme="5" tint="0.39994506668294322"/>
                </patternFill>
              </fill>
            </x14:dxf>
          </x14:cfRule>
          <x14:cfRule type="expression" priority="308498" id="{03CE3ECB-44D2-4886-AC91-4DB9E52AAA04}">
            <xm:f>AND(B10&gt;=Einstellungen!$D$199,B10&lt;=Einstellungen!$E$199)</xm:f>
            <x14:dxf>
              <fill>
                <patternFill>
                  <bgColor theme="5" tint="0.39994506668294322"/>
                </patternFill>
              </fill>
            </x14:dxf>
          </x14:cfRule>
          <x14:cfRule type="expression" priority="308499" id="{DD2010B9-840C-45E5-B5AB-640915D98874}">
            <xm:f>AND(B10&gt;=Einstellungen!$D$198,B10&lt;=Einstellungen!$E$198)</xm:f>
            <x14:dxf>
              <fill>
                <patternFill>
                  <bgColor theme="5" tint="0.39994506668294322"/>
                </patternFill>
              </fill>
            </x14:dxf>
          </x14:cfRule>
          <x14:cfRule type="expression" priority="308500" id="{8F3DBA54-F7EF-44D8-9A8F-7BAA1412A2E5}">
            <xm:f>AND(B10&gt;=Einstellungen!$D$197,B10&lt;=Einstellungen!$E$197)</xm:f>
            <x14:dxf>
              <fill>
                <patternFill>
                  <bgColor theme="5" tint="0.39994506668294322"/>
                </patternFill>
              </fill>
            </x14:dxf>
          </x14:cfRule>
          <x14:cfRule type="expression" priority="308501" id="{185B0563-31C9-46AF-AE87-F23BF0EC42E0}">
            <xm:f>AND(B10&gt;=Einstellungen!$D$196,B10&lt;=Einstellungen!$E$196)</xm:f>
            <x14:dxf>
              <fill>
                <patternFill>
                  <bgColor theme="5" tint="0.39994506668294322"/>
                </patternFill>
              </fill>
            </x14:dxf>
          </x14:cfRule>
          <x14:cfRule type="expression" priority="308502" id="{807A90CF-84FE-46BF-B05D-4A9F7D485AAA}">
            <xm:f>AND(B10&gt;=Einstellungen!$D$195,B10&lt;=Einstellungen!$E$195)</xm:f>
            <x14:dxf>
              <fill>
                <patternFill>
                  <bgColor theme="5" tint="0.39994506668294322"/>
                </patternFill>
              </fill>
            </x14:dxf>
          </x14:cfRule>
          <x14:cfRule type="expression" priority="308503" id="{B4645E88-2AC4-4ABC-BB28-DFB74FB87131}">
            <xm:f>AND(B10&gt;=Einstellungen!$D$194,B10&lt;=Einstellungen!$E$194)</xm:f>
            <x14:dxf>
              <fill>
                <patternFill>
                  <bgColor theme="5" tint="0.39994506668294322"/>
                </patternFill>
              </fill>
            </x14:dxf>
          </x14:cfRule>
          <x14:cfRule type="expression" priority="308504" id="{B88F6A1E-C367-4DF3-A467-1423C49DD6F1}">
            <xm:f>AND(B10&gt;=Einstellungen!$D$193,B10&lt;=Einstellungen!$E$193)</xm:f>
            <x14:dxf>
              <fill>
                <patternFill>
                  <bgColor theme="5" tint="0.39994506668294322"/>
                </patternFill>
              </fill>
            </x14:dxf>
          </x14:cfRule>
          <x14:cfRule type="expression" priority="308505" id="{46075676-D639-42F6-9B34-F78D1620A4D8}">
            <xm:f>AND(B10&gt;=Einstellungen!$D$192,B10&lt;=Einstellungen!$E$192)</xm:f>
            <x14:dxf>
              <fill>
                <patternFill>
                  <bgColor theme="5" tint="0.39994506668294322"/>
                </patternFill>
              </fill>
            </x14:dxf>
          </x14:cfRule>
          <xm:sqref>BZ11 BZ15 BZ17 BZ19 BZ21 BZ23 BZ25 BZ27 BZ29 BZ31 BZ37 BZ39 BZ41 BZ43 BZ45 BZ51 BZ53 BZ55 BZ57 BZ59 BZ65 BZ67 BZ69 BZ71 BZ73 BZ79 CG15 CG17 CG19 CG21 CG23 CG25 CG27 CG29 CG31 CG37 CG39 CG41 CG43 CG45 CG51 CG53 CG55 CG57 CG59 CG65 CG67 CG69 CG71 CG73 CG79 BS15 BS17 BS19 BS21 BS23 BS25 BS27 BS29 BS31 BS37 BS39 BS41 BS43 BS45 BS51 BS53 BS55 BS57 BS59 BS65 BS67 BS69 BS71 BS73 BS79 BL15 BL17 BL19 BL21 BL23 BL25 BL27 BL29 BL31 BL37 BL39 BL41 BL43 BL45 BL51 BL53 BL55 BL57 BL59 BL65 BL67 BL69 BL71 BL73 BL79 BE15 BE17 BE19 BE21 BE23 BE25 BE27 BE29 BE31 BE37 BE39 BE41 BE43 BE45 BE51 BE53 BE55 BE57 BE59 BE65 BE67 BE69 BE71 BE73 BE79 AX15 AX17 AX19 AX21 AX23 AX25 AX27 AX29 AX31 AX37 AX39 AX41 AX43 AX45 AX51 AX53 AX55 AX57 AX59 AX65 AX67 AX69 AX71 AX73 AX79 AQ15 AQ17 AQ19 AQ21 AQ23 AQ25 AQ27 AQ29 AQ31 AQ37 AQ39 AQ41 AQ43 AQ45 AQ51 AQ53 AQ55 AQ57 AQ59 AQ65 AQ67 AQ69 AQ71 AQ73 AQ79 AJ15 AJ17 AJ19 AJ21 AJ23 AJ25 AJ27 AJ29 AJ31 AJ37 AJ39 AJ41 AJ43 AJ45 AJ51 AJ53 AJ55 AJ57 AJ59 AJ65 AJ67 AJ69 AJ71 AJ73 AJ79 AC15 AC17 AC19 AC21 AC23 AC25 AC27 AC29 AC31 AC37 AC39 AC41 AC43 AC45 AC51 AC53 AC55 AC57 AC59 AC65 AC67 AC69 AC71 AC73 AC79 V15 V17 V19 V21 V23 V25 V27 V29 V31 V37 V39 V41 V43 V45 V51 V53 V55 V57 V59 V65 V67 V69 V71 V73 V79 O15 O17 O19 O21 O23 O25 O27 O29 O31 O37 O39 O41 O43 O45 O51 O53 O55 O57 O59 O65 O67 O69 O71 O73 O79 H15 H17 H19 H21 H23 H25 H27 H29 H31 H37 H39 H41 H43 H45 H51 H53 H55 H57 H59 H65 H67 H69 H71 H73 H79 BZ13 CG11 CG13 BS11 BS13 BL11 BL13 BE11 BE13 AX11 AX13 AQ11 AQ13 AJ11 AJ13 AC11 AC13 V11 V13 O11 O13 H11 H13 BZ81 CG81 BS81 BL81 BE81 AX81 AQ81 AJ81 AC81 V81 O81 H81 CG83 BS83 BL83 BE83 AX83 AQ83 AJ83 AC83 V83 O83 H83 BZ35 CG33 CG35 BS33 BS35 BL33 BL35 BE33 BE35 AX33 AX35 AQ33 AQ35 AJ33 AJ35 AC33 AC35 V33 V35 O33 O35 H33 H35 BZ49 CG47 CG49 BS47 BS49 BL47 BL49 BE47 BE49 AX47 AX49 AQ47 AQ49 AJ47 AJ49 AC47 AC49 V47 V49 O47 O49 H47 H49 BZ63 CG61 CG63 BS61 BS63 BL61 BL63 BE61 BE63 AX61 AX63 AQ61 AQ63 AJ61 AJ63 AC61 AC63 V61 V63 O61 O63 H61 H63 BZ77 CG75 CG77 BS75 BS77 BL75 BL77 BE75 BE77 AX75 AX77 AQ75 AQ77 AJ75 AJ77 AC75 AC77 V75 V77 O75 O77 H75 H77 BZ33 BZ47 BZ61 BZ75 BZ83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D286"/>
  <sheetViews>
    <sheetView showGridLines="0" zoomScale="85" zoomScaleNormal="85" workbookViewId="0">
      <selection activeCell="A296" sqref="A296"/>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60" t="s">
        <v>153</v>
      </c>
      <c r="B1" s="74"/>
      <c r="C1" s="74"/>
      <c r="D1" s="408" t="s">
        <v>184</v>
      </c>
      <c r="E1" s="408"/>
      <c r="F1" s="408"/>
      <c r="G1" s="278"/>
      <c r="H1" s="278"/>
      <c r="I1" s="278"/>
      <c r="J1" s="278"/>
      <c r="K1" s="278"/>
      <c r="L1" s="278"/>
      <c r="M1" s="74"/>
      <c r="N1" s="74"/>
      <c r="O1" s="74"/>
      <c r="P1" s="74"/>
      <c r="Q1" s="74"/>
      <c r="R1" s="74"/>
      <c r="S1" s="74"/>
      <c r="T1" s="74"/>
      <c r="U1" s="74"/>
      <c r="V1" s="74"/>
    </row>
    <row r="2" spans="1:22" x14ac:dyDescent="0.25">
      <c r="A2" s="373" t="s">
        <v>227</v>
      </c>
      <c r="B2" s="408" t="s">
        <v>181</v>
      </c>
      <c r="C2" s="408"/>
      <c r="D2" s="408"/>
      <c r="E2" s="408"/>
      <c r="F2" s="408"/>
      <c r="G2" s="74"/>
      <c r="H2" s="74"/>
      <c r="I2" s="74"/>
      <c r="J2" s="74"/>
      <c r="K2" s="74"/>
      <c r="L2" s="278"/>
      <c r="M2" s="74"/>
      <c r="N2" s="74"/>
      <c r="O2" s="74"/>
      <c r="P2" s="74"/>
      <c r="Q2" s="74"/>
      <c r="R2" s="74"/>
      <c r="S2" s="74"/>
      <c r="T2" s="74"/>
      <c r="U2" s="74"/>
      <c r="V2" s="74"/>
    </row>
    <row r="3" spans="1:22" x14ac:dyDescent="0.25">
      <c r="A3" s="372" t="s">
        <v>185</v>
      </c>
      <c r="B3" s="74"/>
      <c r="C3" s="74"/>
      <c r="D3" s="74"/>
      <c r="E3" s="409"/>
      <c r="F3" s="409"/>
      <c r="G3" s="74"/>
      <c r="H3" s="74"/>
      <c r="I3" s="74"/>
      <c r="J3" s="74"/>
      <c r="K3" s="74"/>
      <c r="L3" s="278"/>
      <c r="M3" s="74"/>
      <c r="N3" s="74"/>
      <c r="O3" s="74"/>
      <c r="P3" s="74"/>
      <c r="Q3" s="74"/>
      <c r="R3" s="74"/>
      <c r="S3" s="74"/>
      <c r="T3" s="74"/>
      <c r="U3" s="74"/>
      <c r="V3" s="74"/>
    </row>
    <row r="4" spans="1:22" x14ac:dyDescent="0.25">
      <c r="A4" s="372"/>
      <c r="B4" s="74"/>
      <c r="C4" s="74"/>
      <c r="D4" s="74"/>
      <c r="E4" s="375"/>
      <c r="F4" s="375"/>
      <c r="G4" s="74"/>
      <c r="H4" s="74"/>
      <c r="I4" s="74"/>
      <c r="J4" s="74"/>
      <c r="K4" s="74"/>
      <c r="L4" s="278"/>
      <c r="M4" s="74"/>
      <c r="N4" s="74"/>
      <c r="O4" s="74"/>
      <c r="P4" s="74"/>
      <c r="Q4" s="74"/>
      <c r="R4" s="74"/>
      <c r="S4" s="74"/>
      <c r="T4" s="74"/>
      <c r="U4" s="74"/>
      <c r="V4" s="74"/>
    </row>
    <row r="5" spans="1:22" ht="18.75" customHeight="1" x14ac:dyDescent="0.25">
      <c r="A5" s="368" t="s">
        <v>182</v>
      </c>
      <c r="B5" s="367"/>
      <c r="C5" s="367"/>
      <c r="D5" s="367"/>
      <c r="E5" s="367"/>
      <c r="F5" s="367"/>
      <c r="G5" s="152"/>
      <c r="H5" s="152"/>
      <c r="I5" s="152"/>
      <c r="J5" s="152"/>
      <c r="K5" s="152"/>
      <c r="L5" s="152"/>
      <c r="M5" s="152"/>
      <c r="N5" s="152"/>
      <c r="O5" s="152"/>
      <c r="P5" s="152"/>
      <c r="Q5" s="152"/>
      <c r="R5" s="152"/>
      <c r="S5" s="152"/>
      <c r="T5" s="152"/>
      <c r="U5" s="152"/>
      <c r="V5" s="152"/>
    </row>
    <row r="6" spans="1:22" x14ac:dyDescent="0.25">
      <c r="A6" s="279" t="s">
        <v>155</v>
      </c>
      <c r="B6" s="279"/>
      <c r="C6" s="279"/>
      <c r="D6" s="279"/>
      <c r="E6" s="279"/>
      <c r="F6" s="279"/>
      <c r="G6" s="74"/>
      <c r="H6" s="74"/>
      <c r="I6" s="74"/>
      <c r="J6" s="74"/>
      <c r="K6" s="74"/>
      <c r="L6" s="74"/>
      <c r="M6" s="74"/>
      <c r="N6" s="74"/>
      <c r="O6" s="74"/>
      <c r="P6" s="74"/>
      <c r="Q6" s="74"/>
      <c r="R6" s="74"/>
      <c r="S6" s="74"/>
      <c r="T6" s="74"/>
      <c r="U6" s="74"/>
      <c r="V6" s="74"/>
    </row>
    <row r="7" spans="1:22" x14ac:dyDescent="0.25">
      <c r="A7" s="279" t="s">
        <v>186</v>
      </c>
      <c r="B7" s="279"/>
      <c r="C7" s="279"/>
      <c r="D7" s="279"/>
      <c r="E7" s="279"/>
      <c r="F7" s="279"/>
      <c r="G7" s="74"/>
      <c r="H7" s="74"/>
      <c r="I7" s="74"/>
      <c r="J7" s="74"/>
      <c r="K7" s="74"/>
      <c r="L7" s="74"/>
      <c r="M7" s="74"/>
      <c r="N7" s="74"/>
      <c r="O7" s="74"/>
      <c r="P7" s="74"/>
      <c r="Q7" s="74"/>
      <c r="R7" s="74"/>
      <c r="S7" s="74"/>
      <c r="T7" s="74"/>
      <c r="U7" s="74"/>
      <c r="V7" s="74"/>
    </row>
    <row r="8" spans="1:22" x14ac:dyDescent="0.25">
      <c r="A8" s="279" t="s">
        <v>187</v>
      </c>
      <c r="B8" s="279"/>
      <c r="C8" s="279"/>
      <c r="D8" s="279"/>
      <c r="E8" s="279"/>
      <c r="F8" s="279"/>
      <c r="G8" s="74"/>
      <c r="H8" s="74"/>
      <c r="I8" s="74"/>
      <c r="J8" s="74"/>
      <c r="K8" s="74"/>
      <c r="L8" s="74"/>
      <c r="M8" s="74"/>
      <c r="N8" s="74"/>
      <c r="O8" s="74"/>
      <c r="P8" s="74"/>
      <c r="Q8" s="74"/>
      <c r="R8" s="74"/>
      <c r="S8" s="74"/>
      <c r="T8" s="74"/>
      <c r="U8" s="74"/>
      <c r="V8" s="74"/>
    </row>
    <row r="9" spans="1:22" x14ac:dyDescent="0.25">
      <c r="A9" s="279" t="s">
        <v>188</v>
      </c>
      <c r="B9" s="279"/>
      <c r="C9" s="279"/>
      <c r="D9" s="279"/>
      <c r="E9" s="279"/>
      <c r="F9" s="279"/>
      <c r="G9" s="74"/>
      <c r="H9" s="74"/>
      <c r="I9" s="74"/>
      <c r="J9" s="74"/>
      <c r="K9" s="74"/>
      <c r="L9" s="74"/>
      <c r="M9" s="74"/>
      <c r="N9" s="74"/>
      <c r="O9" s="74"/>
      <c r="P9" s="74"/>
      <c r="Q9" s="74"/>
      <c r="R9" s="74"/>
      <c r="S9" s="74"/>
      <c r="T9" s="74"/>
      <c r="U9" s="74"/>
      <c r="V9" s="74"/>
    </row>
    <row r="10" spans="1:22" x14ac:dyDescent="0.25">
      <c r="A10" s="279" t="s">
        <v>189</v>
      </c>
      <c r="B10" s="279"/>
      <c r="C10" s="279"/>
      <c r="D10" s="279"/>
      <c r="E10" s="279"/>
      <c r="F10" s="279"/>
      <c r="G10" s="74"/>
      <c r="H10" s="74"/>
      <c r="I10" s="74"/>
      <c r="J10" s="74"/>
      <c r="K10" s="74"/>
      <c r="L10" s="74"/>
      <c r="M10" s="74"/>
      <c r="N10" s="74"/>
      <c r="O10" s="74"/>
      <c r="P10" s="74"/>
      <c r="Q10" s="74"/>
      <c r="R10" s="74"/>
      <c r="S10" s="74"/>
      <c r="T10" s="74"/>
      <c r="U10" s="74"/>
      <c r="V10" s="74"/>
    </row>
    <row r="11" spans="1:22" x14ac:dyDescent="0.25">
      <c r="A11" s="279" t="s">
        <v>190</v>
      </c>
      <c r="B11" s="279"/>
      <c r="C11" s="279"/>
      <c r="D11" s="279"/>
      <c r="E11" s="279"/>
      <c r="F11" s="279"/>
      <c r="G11" s="74"/>
      <c r="H11" s="74"/>
      <c r="I11" s="74"/>
      <c r="J11" s="74"/>
      <c r="K11" s="74"/>
      <c r="L11" s="74"/>
      <c r="M11" s="74"/>
      <c r="N11" s="74"/>
      <c r="O11" s="74"/>
      <c r="P11" s="74"/>
      <c r="Q11" s="74"/>
      <c r="R11" s="74"/>
      <c r="S11" s="74"/>
      <c r="T11" s="74"/>
      <c r="U11" s="74"/>
      <c r="V11" s="74"/>
    </row>
    <row r="12" spans="1:22" x14ac:dyDescent="0.25">
      <c r="A12" s="279" t="s">
        <v>191</v>
      </c>
      <c r="B12" s="279"/>
      <c r="C12" s="279"/>
      <c r="D12" s="279"/>
      <c r="E12" s="279"/>
      <c r="F12" s="279"/>
      <c r="G12" s="74"/>
      <c r="H12" s="74"/>
      <c r="I12" s="74"/>
      <c r="J12" s="74"/>
      <c r="K12" s="74"/>
      <c r="L12" s="74"/>
      <c r="M12" s="74"/>
      <c r="N12" s="74"/>
      <c r="O12" s="74"/>
      <c r="P12" s="74"/>
      <c r="Q12" s="74"/>
      <c r="R12" s="74"/>
      <c r="S12" s="74"/>
      <c r="T12" s="74"/>
      <c r="U12" s="74"/>
      <c r="V12" s="74"/>
    </row>
    <row r="13" spans="1:22" x14ac:dyDescent="0.25">
      <c r="A13" s="74" t="s">
        <v>178</v>
      </c>
      <c r="B13" s="279"/>
      <c r="C13" s="279"/>
      <c r="D13" s="279"/>
      <c r="E13" s="279"/>
      <c r="F13" s="279"/>
      <c r="G13" s="74"/>
      <c r="H13" s="74"/>
      <c r="I13" s="74"/>
      <c r="J13" s="74"/>
      <c r="K13" s="74"/>
      <c r="L13" s="74"/>
      <c r="M13" s="74"/>
      <c r="N13" s="74"/>
      <c r="O13" s="74"/>
      <c r="P13" s="74"/>
      <c r="Q13" s="74"/>
      <c r="R13" s="74"/>
      <c r="S13" s="74"/>
      <c r="T13" s="74"/>
      <c r="U13" s="74"/>
      <c r="V13" s="74"/>
    </row>
    <row r="14" spans="1:22" x14ac:dyDescent="0.25">
      <c r="A14" s="279" t="s">
        <v>163</v>
      </c>
      <c r="B14" s="279"/>
      <c r="C14" s="279"/>
      <c r="D14" s="279"/>
      <c r="E14" s="279"/>
      <c r="F14" s="279"/>
      <c r="G14" s="74"/>
      <c r="H14" s="74"/>
      <c r="I14" s="74"/>
      <c r="J14" s="74"/>
      <c r="K14" s="74"/>
      <c r="L14" s="74"/>
      <c r="M14" s="74"/>
      <c r="N14" s="74"/>
      <c r="O14" s="74"/>
      <c r="P14" s="74"/>
      <c r="Q14" s="74"/>
      <c r="R14" s="74"/>
      <c r="S14" s="74"/>
      <c r="T14" s="74"/>
      <c r="U14" s="74"/>
      <c r="V14" s="74"/>
    </row>
    <row r="15" spans="1:22" x14ac:dyDescent="0.25">
      <c r="A15" s="279" t="s">
        <v>164</v>
      </c>
      <c r="B15" s="279"/>
      <c r="C15" s="279"/>
      <c r="D15" s="279"/>
      <c r="E15" s="279"/>
      <c r="F15" s="279"/>
      <c r="G15" s="74"/>
      <c r="H15" s="74"/>
      <c r="I15" s="74"/>
      <c r="J15" s="74"/>
      <c r="K15" s="74"/>
      <c r="L15" s="74"/>
      <c r="M15" s="74"/>
      <c r="N15" s="74"/>
      <c r="O15" s="74"/>
      <c r="P15" s="74"/>
      <c r="Q15" s="74"/>
      <c r="R15" s="74"/>
      <c r="S15" s="74"/>
      <c r="T15" s="74"/>
      <c r="U15" s="74"/>
      <c r="V15" s="74"/>
    </row>
    <row r="16" spans="1:22" x14ac:dyDescent="0.25">
      <c r="A16" s="279"/>
      <c r="B16" s="279"/>
      <c r="C16" s="279"/>
      <c r="D16" s="279"/>
      <c r="E16" s="279"/>
      <c r="F16" s="279"/>
      <c r="G16" s="74"/>
      <c r="H16" s="74"/>
      <c r="I16" s="74"/>
      <c r="J16" s="74"/>
      <c r="K16" s="74"/>
      <c r="L16" s="74"/>
      <c r="M16" s="74"/>
      <c r="N16" s="74"/>
      <c r="O16" s="74"/>
      <c r="P16" s="74"/>
      <c r="Q16" s="74"/>
      <c r="R16" s="74"/>
      <c r="S16" s="74"/>
      <c r="T16" s="74"/>
      <c r="U16" s="74"/>
      <c r="V16" s="74"/>
    </row>
    <row r="17" spans="1:22" x14ac:dyDescent="0.25">
      <c r="A17" s="280" t="s">
        <v>154</v>
      </c>
      <c r="B17" s="279"/>
      <c r="C17" s="279"/>
      <c r="D17" s="279"/>
      <c r="E17" s="279"/>
      <c r="F17" s="279"/>
      <c r="G17" s="74"/>
      <c r="H17" s="74"/>
      <c r="I17" s="74"/>
      <c r="J17" s="74"/>
      <c r="K17" s="74"/>
      <c r="L17" s="74"/>
      <c r="M17" s="74"/>
      <c r="N17" s="74"/>
      <c r="O17" s="74"/>
      <c r="P17" s="74"/>
      <c r="Q17" s="74"/>
      <c r="R17" s="74"/>
      <c r="S17" s="74"/>
      <c r="T17" s="74"/>
      <c r="U17" s="74"/>
      <c r="V17" s="74"/>
    </row>
    <row r="18" spans="1:22" x14ac:dyDescent="0.25">
      <c r="A18" s="279"/>
      <c r="B18" s="279"/>
      <c r="C18" s="279"/>
      <c r="D18" s="279"/>
      <c r="E18" s="279"/>
      <c r="F18" s="279"/>
      <c r="G18" s="79"/>
      <c r="H18" s="317"/>
      <c r="I18" s="79"/>
      <c r="J18" s="79"/>
      <c r="K18" s="79"/>
      <c r="L18" s="74"/>
      <c r="M18" s="74"/>
      <c r="N18" s="74"/>
      <c r="O18" s="74"/>
      <c r="P18" s="74"/>
      <c r="Q18" s="74"/>
      <c r="R18" s="74"/>
      <c r="S18" s="74"/>
      <c r="T18" s="74"/>
      <c r="U18" s="74"/>
      <c r="V18" s="74"/>
    </row>
    <row r="19" spans="1:22" x14ac:dyDescent="0.25">
      <c r="A19" s="279" t="s">
        <v>160</v>
      </c>
      <c r="B19" s="74"/>
      <c r="C19" s="74"/>
      <c r="D19" s="74"/>
      <c r="E19" s="74"/>
      <c r="F19" s="74"/>
      <c r="G19" s="79"/>
      <c r="H19" s="317"/>
      <c r="I19" s="79"/>
      <c r="J19" s="79"/>
      <c r="K19" s="79"/>
      <c r="L19" s="74"/>
      <c r="M19" s="74"/>
      <c r="N19" s="74"/>
      <c r="O19" s="74"/>
      <c r="P19" s="74"/>
      <c r="Q19" s="74"/>
      <c r="R19" s="74"/>
      <c r="S19" s="74"/>
      <c r="T19" s="74"/>
      <c r="U19" s="74"/>
      <c r="V19" s="74"/>
    </row>
    <row r="20" spans="1:22" x14ac:dyDescent="0.25">
      <c r="A20" s="279" t="s">
        <v>161</v>
      </c>
      <c r="B20" s="74"/>
      <c r="C20" s="74"/>
      <c r="D20" s="74"/>
      <c r="E20" s="74"/>
      <c r="F20" s="74"/>
      <c r="G20" s="79"/>
      <c r="H20" s="317"/>
      <c r="I20" s="79"/>
      <c r="J20" s="79"/>
      <c r="K20" s="79"/>
      <c r="L20" s="74"/>
      <c r="M20" s="74"/>
      <c r="N20" s="74"/>
      <c r="O20" s="74"/>
      <c r="P20" s="74"/>
      <c r="Q20" s="74"/>
      <c r="R20" s="74"/>
      <c r="S20" s="74"/>
      <c r="T20" s="74"/>
      <c r="U20" s="74"/>
      <c r="V20" s="74"/>
    </row>
    <row r="21" spans="1:22" x14ac:dyDescent="0.25">
      <c r="A21" s="279" t="s">
        <v>162</v>
      </c>
      <c r="B21" s="74"/>
      <c r="C21" s="74"/>
      <c r="D21" s="74"/>
      <c r="E21" s="74"/>
      <c r="F21" s="74"/>
      <c r="G21" s="79"/>
      <c r="H21" s="317"/>
      <c r="I21" s="79"/>
      <c r="J21" s="79"/>
      <c r="K21" s="79"/>
      <c r="L21" s="74"/>
      <c r="M21" s="74"/>
      <c r="N21" s="74"/>
      <c r="O21" s="74"/>
      <c r="P21" s="74"/>
      <c r="Q21" s="74"/>
      <c r="R21" s="74"/>
      <c r="S21" s="74"/>
      <c r="T21" s="74"/>
      <c r="U21" s="74"/>
      <c r="V21" s="74"/>
    </row>
    <row r="22" spans="1:22" x14ac:dyDescent="0.25">
      <c r="A22" s="348"/>
      <c r="B22" s="348"/>
      <c r="C22" s="348"/>
      <c r="D22" s="348"/>
      <c r="E22" s="348"/>
      <c r="F22" s="74"/>
      <c r="G22" s="79"/>
      <c r="H22" s="317"/>
      <c r="I22" s="79"/>
      <c r="J22" s="79"/>
      <c r="K22" s="79"/>
      <c r="L22" s="74"/>
      <c r="M22" s="74"/>
      <c r="N22" s="74"/>
      <c r="O22" s="74"/>
      <c r="P22" s="74"/>
      <c r="Q22" s="74"/>
      <c r="R22" s="74"/>
      <c r="S22" s="74"/>
      <c r="T22" s="74"/>
      <c r="U22" s="74"/>
      <c r="V22" s="74"/>
    </row>
    <row r="23" spans="1:22" x14ac:dyDescent="0.25">
      <c r="A23" s="365"/>
      <c r="B23" s="365"/>
      <c r="C23" s="365"/>
      <c r="D23" s="365"/>
      <c r="E23" s="365"/>
      <c r="F23" s="74"/>
      <c r="G23" s="79"/>
      <c r="H23" s="317"/>
      <c r="I23" s="79"/>
      <c r="J23" s="79"/>
      <c r="K23" s="79"/>
      <c r="L23" s="74"/>
      <c r="M23" s="74"/>
      <c r="N23" s="74"/>
      <c r="O23" s="74"/>
      <c r="P23" s="74"/>
      <c r="Q23" s="74"/>
      <c r="R23" s="74"/>
      <c r="S23" s="74"/>
      <c r="T23" s="74"/>
      <c r="U23" s="74"/>
      <c r="V23" s="74"/>
    </row>
    <row r="24" spans="1:22" ht="15.75" x14ac:dyDescent="0.25">
      <c r="A24" s="361" t="s">
        <v>180</v>
      </c>
      <c r="B24" s="362"/>
      <c r="C24" s="508" t="s">
        <v>158</v>
      </c>
      <c r="D24" s="508"/>
      <c r="E24" s="508"/>
      <c r="F24" s="349"/>
      <c r="G24" s="79"/>
      <c r="H24" s="317"/>
      <c r="I24" s="79"/>
      <c r="J24" s="79"/>
      <c r="K24" s="79"/>
      <c r="L24" s="74"/>
      <c r="M24" s="74"/>
      <c r="N24" s="74"/>
      <c r="O24" s="74"/>
      <c r="P24" s="74"/>
      <c r="Q24" s="74"/>
      <c r="R24" s="74"/>
      <c r="S24" s="74"/>
      <c r="T24" s="74"/>
      <c r="U24" s="74"/>
      <c r="V24" s="74"/>
    </row>
    <row r="25" spans="1:22" x14ac:dyDescent="0.25">
      <c r="A25" s="363" t="s">
        <v>165</v>
      </c>
      <c r="B25" s="364"/>
      <c r="C25" s="364"/>
      <c r="D25" s="364"/>
      <c r="E25" s="364"/>
      <c r="F25" s="347"/>
      <c r="G25" s="79"/>
      <c r="H25" s="317"/>
      <c r="I25" s="79"/>
      <c r="J25" s="79"/>
      <c r="K25" s="79"/>
      <c r="L25" s="74"/>
      <c r="M25" s="74"/>
      <c r="N25" s="74"/>
      <c r="O25" s="74"/>
      <c r="P25" s="74"/>
      <c r="Q25" s="74"/>
      <c r="R25" s="74"/>
      <c r="S25" s="74"/>
      <c r="T25" s="74"/>
      <c r="U25" s="74"/>
      <c r="V25" s="74"/>
    </row>
    <row r="26" spans="1:22" x14ac:dyDescent="0.25">
      <c r="A26" s="365"/>
      <c r="B26" s="365"/>
      <c r="C26" s="365"/>
      <c r="D26" s="365"/>
      <c r="E26" s="365"/>
      <c r="F26" s="350"/>
      <c r="G26" s="79"/>
      <c r="H26" s="317"/>
      <c r="I26" s="79"/>
      <c r="J26" s="79"/>
      <c r="K26" s="79"/>
      <c r="L26" s="74"/>
      <c r="M26" s="74"/>
      <c r="N26" s="74"/>
      <c r="O26" s="74"/>
      <c r="P26" s="74"/>
      <c r="Q26" s="74"/>
      <c r="R26" s="74"/>
      <c r="S26" s="74"/>
      <c r="T26" s="74"/>
      <c r="U26" s="74"/>
      <c r="V26" s="74"/>
    </row>
    <row r="27" spans="1:22" x14ac:dyDescent="0.25">
      <c r="A27" s="374" t="s">
        <v>181</v>
      </c>
      <c r="B27" s="365"/>
      <c r="C27" s="365"/>
      <c r="D27" s="365"/>
      <c r="E27" s="365"/>
      <c r="F27" s="350"/>
      <c r="G27" s="79"/>
      <c r="H27" s="317"/>
      <c r="I27" s="79"/>
      <c r="J27" s="79"/>
      <c r="K27" s="79"/>
      <c r="L27" s="74"/>
      <c r="M27" s="74"/>
      <c r="N27" s="74"/>
      <c r="O27" s="74"/>
      <c r="P27" s="74"/>
      <c r="Q27" s="74"/>
      <c r="R27" s="74"/>
      <c r="S27" s="74"/>
      <c r="T27" s="74"/>
      <c r="U27" s="74"/>
      <c r="V27" s="74"/>
    </row>
    <row r="28" spans="1:22" x14ac:dyDescent="0.25">
      <c r="A28" s="366"/>
      <c r="B28" s="366"/>
      <c r="C28" s="366"/>
      <c r="D28" s="366"/>
      <c r="E28" s="366"/>
      <c r="F28" s="350"/>
      <c r="G28" s="79"/>
      <c r="H28" s="317"/>
      <c r="I28" s="79"/>
      <c r="J28" s="79"/>
      <c r="K28" s="79"/>
      <c r="L28" s="74"/>
      <c r="M28" s="74"/>
      <c r="N28" s="74"/>
      <c r="O28" s="74"/>
      <c r="P28" s="74"/>
      <c r="Q28" s="74"/>
      <c r="R28" s="74"/>
      <c r="S28" s="74"/>
      <c r="T28" s="74"/>
      <c r="U28" s="74"/>
      <c r="V28" s="74"/>
    </row>
    <row r="29" spans="1:22" x14ac:dyDescent="0.25">
      <c r="A29" s="332"/>
      <c r="B29" s="279"/>
      <c r="C29" s="279"/>
      <c r="D29" s="279"/>
      <c r="E29" s="279"/>
      <c r="F29" s="279"/>
      <c r="G29" s="79"/>
      <c r="H29" s="317"/>
      <c r="I29" s="79"/>
      <c r="J29" s="79"/>
      <c r="K29" s="79"/>
      <c r="L29" s="74"/>
      <c r="M29" s="74"/>
      <c r="N29" s="74"/>
      <c r="O29" s="74"/>
      <c r="P29" s="74"/>
      <c r="Q29" s="74"/>
      <c r="R29" s="74"/>
      <c r="S29" s="74"/>
      <c r="T29" s="74"/>
      <c r="U29" s="74"/>
      <c r="V29" s="74"/>
    </row>
    <row r="30" spans="1:22" x14ac:dyDescent="0.25">
      <c r="A30" s="510" t="s">
        <v>177</v>
      </c>
      <c r="B30" s="511"/>
      <c r="C30" s="511"/>
      <c r="D30" s="512"/>
      <c r="E30" s="370"/>
      <c r="F30" s="279"/>
      <c r="G30" s="79"/>
      <c r="H30" s="317"/>
      <c r="I30" s="79"/>
      <c r="J30" s="79"/>
      <c r="K30" s="79"/>
      <c r="L30" s="74"/>
      <c r="M30" s="74"/>
      <c r="N30" s="74"/>
      <c r="O30" s="74"/>
      <c r="P30" s="74"/>
      <c r="Q30" s="74"/>
      <c r="R30" s="74"/>
      <c r="S30" s="74"/>
      <c r="T30" s="74"/>
      <c r="U30" s="74"/>
      <c r="V30" s="74"/>
    </row>
    <row r="31" spans="1:22" ht="15" customHeight="1" x14ac:dyDescent="0.25">
      <c r="A31" s="509" t="s">
        <v>179</v>
      </c>
      <c r="B31" s="273"/>
      <c r="C31" s="273"/>
      <c r="D31" s="274"/>
      <c r="E31" s="371"/>
      <c r="F31" s="279"/>
      <c r="G31" s="79"/>
      <c r="H31" s="317"/>
      <c r="I31" s="79"/>
      <c r="J31" s="79"/>
      <c r="K31" s="79"/>
      <c r="L31" s="74"/>
      <c r="M31" s="74"/>
      <c r="N31" s="74"/>
      <c r="O31" s="74"/>
      <c r="P31" s="74"/>
      <c r="Q31" s="74"/>
      <c r="R31" s="74"/>
      <c r="S31" s="74"/>
      <c r="T31" s="74"/>
      <c r="U31" s="74"/>
      <c r="V31" s="74"/>
    </row>
    <row r="32" spans="1:22" x14ac:dyDescent="0.25">
      <c r="A32" s="509"/>
      <c r="B32" s="273"/>
      <c r="C32" s="273"/>
      <c r="D32" s="274"/>
      <c r="E32" s="359"/>
      <c r="F32" s="279"/>
      <c r="G32" s="79"/>
      <c r="H32" s="317"/>
      <c r="I32" s="79"/>
      <c r="J32" s="79"/>
      <c r="K32" s="79"/>
      <c r="L32" s="74"/>
      <c r="M32" s="74"/>
      <c r="N32" s="74"/>
      <c r="O32" s="74"/>
      <c r="P32" s="74"/>
      <c r="Q32" s="74"/>
      <c r="R32" s="74"/>
      <c r="S32" s="74"/>
      <c r="T32" s="74"/>
      <c r="U32" s="74"/>
      <c r="V32" s="74"/>
    </row>
    <row r="33" spans="1:107" x14ac:dyDescent="0.25">
      <c r="A33" s="509"/>
      <c r="B33" s="351"/>
      <c r="C33" s="352"/>
      <c r="D33" s="274"/>
      <c r="E33" s="359"/>
      <c r="F33" s="279"/>
      <c r="G33" s="79"/>
      <c r="H33" s="317"/>
      <c r="I33" s="79"/>
      <c r="J33" s="79"/>
      <c r="K33" s="79"/>
      <c r="L33" s="74"/>
      <c r="M33" s="74"/>
      <c r="N33" s="74"/>
      <c r="O33" s="74"/>
      <c r="P33" s="74"/>
      <c r="Q33" s="74"/>
      <c r="R33" s="74"/>
      <c r="S33" s="74"/>
      <c r="T33" s="74"/>
      <c r="U33" s="74"/>
      <c r="V33" s="74"/>
    </row>
    <row r="34" spans="1:107" x14ac:dyDescent="0.25">
      <c r="A34" s="509"/>
      <c r="B34" s="272"/>
      <c r="C34" s="273"/>
      <c r="D34" s="274"/>
      <c r="E34" s="359"/>
      <c r="F34" s="279"/>
      <c r="G34" s="79"/>
      <c r="H34" s="317"/>
      <c r="I34" s="79"/>
      <c r="J34" s="79"/>
      <c r="K34" s="79"/>
      <c r="L34" s="74"/>
      <c r="M34" s="74"/>
      <c r="N34" s="74"/>
      <c r="O34" s="74"/>
      <c r="P34" s="74"/>
      <c r="Q34" s="74"/>
      <c r="R34" s="74"/>
      <c r="S34" s="74"/>
      <c r="T34" s="74"/>
      <c r="U34" s="74"/>
      <c r="V34" s="74"/>
    </row>
    <row r="35" spans="1:107" x14ac:dyDescent="0.25">
      <c r="A35" s="509"/>
      <c r="B35" s="272"/>
      <c r="C35" s="273"/>
      <c r="D35" s="274"/>
      <c r="E35" s="359"/>
      <c r="F35" s="279"/>
      <c r="G35" s="79"/>
      <c r="H35" s="317"/>
      <c r="I35" s="79"/>
      <c r="J35" s="79"/>
      <c r="K35" s="79"/>
      <c r="L35" s="74"/>
      <c r="M35" s="74"/>
      <c r="N35" s="74"/>
      <c r="O35" s="74"/>
      <c r="P35" s="74"/>
      <c r="Q35" s="74"/>
      <c r="R35" s="74"/>
      <c r="S35" s="74"/>
      <c r="T35" s="74"/>
      <c r="U35" s="74"/>
      <c r="V35" s="74"/>
    </row>
    <row r="36" spans="1:107" x14ac:dyDescent="0.25">
      <c r="A36" s="509"/>
      <c r="B36" s="353"/>
      <c r="C36" s="354"/>
      <c r="D36" s="274"/>
      <c r="E36" s="359"/>
      <c r="F36" s="279"/>
      <c r="G36" s="79"/>
      <c r="H36" s="317"/>
      <c r="I36" s="79"/>
      <c r="J36" s="79"/>
      <c r="K36" s="79"/>
      <c r="L36" s="74"/>
      <c r="M36" s="74"/>
      <c r="N36" s="74"/>
      <c r="O36" s="74"/>
      <c r="P36" s="74"/>
      <c r="Q36" s="74"/>
      <c r="R36" s="74"/>
      <c r="S36" s="74"/>
      <c r="T36" s="74"/>
      <c r="U36" s="74"/>
      <c r="V36" s="74"/>
    </row>
    <row r="37" spans="1:107" x14ac:dyDescent="0.25">
      <c r="A37" s="509"/>
      <c r="B37" s="272"/>
      <c r="C37" s="273"/>
      <c r="D37" s="274"/>
      <c r="E37" s="359"/>
      <c r="F37" s="279"/>
      <c r="G37" s="79"/>
      <c r="H37" s="317"/>
      <c r="I37" s="79"/>
      <c r="J37" s="79"/>
      <c r="K37" s="79"/>
      <c r="L37" s="74"/>
      <c r="M37" s="74"/>
      <c r="N37" s="74"/>
      <c r="O37" s="74"/>
      <c r="P37" s="74"/>
      <c r="Q37" s="74"/>
      <c r="R37" s="74"/>
      <c r="S37" s="74"/>
      <c r="T37" s="74"/>
      <c r="U37" s="74"/>
      <c r="V37" s="74"/>
    </row>
    <row r="38" spans="1:107" x14ac:dyDescent="0.25">
      <c r="A38" s="509"/>
      <c r="B38" s="355"/>
      <c r="C38" s="356"/>
      <c r="D38" s="274"/>
      <c r="E38" s="359"/>
      <c r="F38" s="279"/>
      <c r="G38" s="369" t="s">
        <v>183</v>
      </c>
      <c r="H38" s="317"/>
      <c r="I38" s="79"/>
      <c r="J38" s="79"/>
      <c r="K38" s="79"/>
      <c r="L38" s="74"/>
      <c r="M38" s="74"/>
      <c r="N38" s="74"/>
      <c r="O38" s="74"/>
      <c r="P38" s="74"/>
      <c r="Q38" s="74"/>
      <c r="R38" s="74"/>
      <c r="S38" s="74"/>
      <c r="T38" s="74"/>
      <c r="U38" s="74"/>
      <c r="V38" s="74"/>
    </row>
    <row r="39" spans="1:107" x14ac:dyDescent="0.25">
      <c r="A39" s="509"/>
      <c r="B39" s="272"/>
      <c r="C39" s="273"/>
      <c r="D39" s="274"/>
      <c r="E39" s="359"/>
      <c r="F39" s="279"/>
      <c r="G39" s="79"/>
      <c r="H39" s="317"/>
      <c r="I39" s="79"/>
      <c r="J39" s="79"/>
      <c r="K39" s="79"/>
      <c r="L39" s="74"/>
      <c r="M39" s="74"/>
      <c r="N39" s="74"/>
      <c r="O39" s="74"/>
      <c r="P39" s="74"/>
      <c r="Q39" s="74"/>
      <c r="R39" s="74"/>
      <c r="S39" s="74"/>
      <c r="T39" s="74"/>
      <c r="U39" s="74"/>
      <c r="V39" s="74"/>
    </row>
    <row r="40" spans="1:107" x14ac:dyDescent="0.25">
      <c r="A40" s="509"/>
      <c r="B40" s="272"/>
      <c r="C40" s="273"/>
      <c r="D40" s="274"/>
      <c r="E40" s="359"/>
      <c r="F40" s="279"/>
      <c r="G40" s="79"/>
      <c r="H40" s="317"/>
      <c r="I40" s="79"/>
      <c r="J40" s="79"/>
      <c r="K40" s="79"/>
      <c r="L40" s="74"/>
      <c r="M40" s="74"/>
      <c r="N40" s="74"/>
      <c r="O40" s="74"/>
      <c r="P40" s="74"/>
      <c r="Q40" s="74"/>
      <c r="R40" s="74"/>
      <c r="S40" s="74"/>
      <c r="T40" s="74"/>
      <c r="U40" s="74"/>
      <c r="V40" s="74"/>
    </row>
    <row r="41" spans="1:107" x14ac:dyDescent="0.25">
      <c r="A41" s="509"/>
      <c r="B41" s="272"/>
      <c r="C41" s="273"/>
      <c r="D41" s="274"/>
      <c r="E41" s="359"/>
      <c r="F41" s="279"/>
      <c r="G41" s="79"/>
      <c r="H41" s="317"/>
      <c r="I41" s="79"/>
      <c r="J41" s="79"/>
      <c r="K41" s="79"/>
      <c r="L41" s="74"/>
      <c r="M41" s="74"/>
      <c r="N41" s="74"/>
      <c r="O41" s="74"/>
      <c r="P41" s="74"/>
      <c r="Q41" s="74"/>
      <c r="R41" s="74"/>
      <c r="S41" s="74"/>
      <c r="T41" s="74"/>
      <c r="U41" s="74"/>
      <c r="V41" s="74"/>
    </row>
    <row r="42" spans="1:107" x14ac:dyDescent="0.25">
      <c r="A42" s="509"/>
      <c r="B42" s="357"/>
      <c r="C42" s="358"/>
      <c r="D42" s="274"/>
      <c r="E42" s="359"/>
      <c r="F42" s="279"/>
      <c r="G42" s="79"/>
      <c r="H42" s="317"/>
      <c r="I42" s="79"/>
      <c r="J42" s="79"/>
      <c r="K42" s="79"/>
      <c r="L42" s="74"/>
      <c r="M42" s="74"/>
      <c r="N42" s="74"/>
      <c r="O42" s="74"/>
      <c r="P42" s="74"/>
      <c r="Q42" s="74"/>
      <c r="R42" s="74"/>
      <c r="S42" s="74"/>
      <c r="T42" s="74"/>
      <c r="U42" s="74"/>
      <c r="V42" s="74"/>
    </row>
    <row r="43" spans="1:107" x14ac:dyDescent="0.25">
      <c r="A43" s="275"/>
      <c r="B43" s="318"/>
      <c r="C43" s="276"/>
      <c r="D43" s="277"/>
      <c r="E43" s="359"/>
      <c r="F43" s="279"/>
      <c r="G43" s="79"/>
      <c r="H43" s="317"/>
      <c r="I43" s="79"/>
      <c r="J43" s="79"/>
      <c r="K43" s="79"/>
      <c r="L43" s="74"/>
      <c r="M43" s="74"/>
      <c r="N43" s="74"/>
      <c r="O43" s="74"/>
      <c r="P43" s="74"/>
      <c r="Q43" s="74"/>
      <c r="R43" s="74"/>
      <c r="S43" s="74"/>
      <c r="T43" s="74"/>
      <c r="U43" s="74"/>
      <c r="V43" s="74"/>
    </row>
    <row r="44" spans="1:107" x14ac:dyDescent="0.25">
      <c r="A44" s="279"/>
      <c r="B44" s="279"/>
      <c r="C44" s="279"/>
      <c r="D44" s="279"/>
      <c r="E44" s="279"/>
      <c r="F44" s="279"/>
      <c r="G44" s="74"/>
      <c r="H44" s="74"/>
      <c r="I44" s="74"/>
      <c r="J44" s="74"/>
      <c r="K44" s="74"/>
      <c r="L44" s="74"/>
      <c r="M44" s="74"/>
      <c r="N44" s="74"/>
      <c r="O44" s="74"/>
      <c r="P44" s="74"/>
      <c r="Q44" s="74"/>
      <c r="R44" s="74"/>
      <c r="S44" s="74"/>
      <c r="T44" s="74"/>
      <c r="U44" s="74"/>
      <c r="V44" s="74"/>
    </row>
    <row r="45" spans="1:107" ht="18.75" x14ac:dyDescent="0.25">
      <c r="A45" s="200" t="s">
        <v>148</v>
      </c>
      <c r="B45" s="201"/>
      <c r="C45" s="157"/>
      <c r="D45" s="157"/>
      <c r="E45" s="157"/>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row>
    <row r="46" spans="1:107" ht="16.5" thickBot="1" x14ac:dyDescent="0.3">
      <c r="A46" s="513" t="s">
        <v>131</v>
      </c>
      <c r="B46" s="190"/>
      <c r="C46" s="50"/>
      <c r="D46" s="50"/>
      <c r="E46" s="50"/>
      <c r="F46" s="50"/>
      <c r="G46" s="50"/>
      <c r="H46" s="50"/>
      <c r="I46" s="50"/>
      <c r="J46" s="50"/>
      <c r="K46" s="50"/>
      <c r="L46" s="50"/>
      <c r="M46" s="50"/>
    </row>
    <row r="47" spans="1:107" ht="21.75" thickBot="1" x14ac:dyDescent="0.35">
      <c r="A47" s="514"/>
      <c r="B47" s="205" t="s">
        <v>126</v>
      </c>
      <c r="C47" s="208"/>
      <c r="D47" s="208"/>
      <c r="E47" s="249" t="s">
        <v>128</v>
      </c>
      <c r="F47" s="281">
        <v>2016</v>
      </c>
      <c r="J47" s="50"/>
      <c r="K47" s="50"/>
      <c r="L47" s="50"/>
      <c r="M47" s="50"/>
      <c r="N47" s="50"/>
      <c r="O47" s="50"/>
      <c r="P47" s="50"/>
      <c r="Q47" s="50"/>
      <c r="R47" s="50"/>
      <c r="S47" s="50"/>
    </row>
    <row r="48" spans="1:107" ht="18" thickBot="1" x14ac:dyDescent="0.35">
      <c r="A48" s="514"/>
      <c r="B48" s="206"/>
      <c r="C48" s="191"/>
      <c r="D48" s="191"/>
      <c r="E48" s="250"/>
      <c r="F48" s="24"/>
      <c r="H48" s="193"/>
      <c r="I48" s="194"/>
      <c r="J48" s="50"/>
      <c r="K48" s="50"/>
      <c r="L48" s="50"/>
      <c r="M48" s="50"/>
      <c r="N48" s="50"/>
      <c r="O48" s="50"/>
      <c r="P48" s="50"/>
      <c r="Q48" s="50"/>
      <c r="R48" s="50"/>
      <c r="S48" s="50"/>
    </row>
    <row r="49" spans="1:107" ht="21.75" thickBot="1" x14ac:dyDescent="0.4">
      <c r="A49" s="514"/>
      <c r="B49" s="205" t="s">
        <v>127</v>
      </c>
      <c r="C49" s="207"/>
      <c r="D49" s="191"/>
      <c r="E49" s="249" t="s">
        <v>129</v>
      </c>
      <c r="F49" s="282"/>
      <c r="G49" s="252" t="s">
        <v>147</v>
      </c>
      <c r="H49" s="193"/>
      <c r="I49" s="194"/>
      <c r="J49" s="50"/>
      <c r="K49" s="50"/>
      <c r="L49" s="50"/>
      <c r="M49" s="50"/>
      <c r="N49" s="50"/>
      <c r="O49" s="50"/>
      <c r="P49" s="50"/>
      <c r="Q49" s="50"/>
      <c r="R49" s="50"/>
      <c r="S49" s="50"/>
    </row>
    <row r="50" spans="1:107" ht="21.75" customHeight="1" x14ac:dyDescent="0.3">
      <c r="A50" s="514"/>
      <c r="B50" s="50"/>
      <c r="C50" s="191"/>
      <c r="D50" s="191"/>
      <c r="E50" s="192"/>
      <c r="F50" s="50"/>
      <c r="G50" s="50"/>
      <c r="H50" s="50"/>
      <c r="I50" s="50"/>
      <c r="J50" s="50"/>
      <c r="K50" s="50"/>
      <c r="L50" s="50"/>
      <c r="M50" s="50"/>
      <c r="N50" s="50"/>
      <c r="O50" s="50"/>
      <c r="P50" s="50"/>
      <c r="Q50" s="50"/>
      <c r="R50" s="50"/>
    </row>
    <row r="51" spans="1:107" ht="19.5" thickBot="1" x14ac:dyDescent="0.3">
      <c r="A51" s="200" t="s">
        <v>149</v>
      </c>
      <c r="B51" s="201"/>
      <c r="C51" s="152"/>
      <c r="D51" s="156"/>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row>
    <row r="52" spans="1:107" x14ac:dyDescent="0.25">
      <c r="A52" s="515" t="s">
        <v>192</v>
      </c>
      <c r="B52" s="74"/>
      <c r="C52" s="74"/>
      <c r="D52" s="74"/>
      <c r="E52" s="74"/>
      <c r="F52" s="74"/>
      <c r="G52" s="74"/>
      <c r="H52" s="74"/>
      <c r="I52" s="74"/>
      <c r="J52" s="74"/>
      <c r="K52" s="74"/>
      <c r="L52" s="74"/>
      <c r="M52" s="74"/>
      <c r="N52" s="74"/>
      <c r="O52" s="74"/>
      <c r="P52" s="229" t="s">
        <v>96</v>
      </c>
      <c r="Q52" s="99"/>
      <c r="R52" s="99"/>
      <c r="S52" s="99"/>
      <c r="T52" s="99"/>
      <c r="U52" s="99"/>
      <c r="V52" s="100"/>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row>
    <row r="53" spans="1:107" ht="15.75" thickBot="1" x14ac:dyDescent="0.3">
      <c r="A53" s="515"/>
      <c r="B53" s="74"/>
      <c r="C53" s="74"/>
      <c r="D53" s="74"/>
      <c r="E53" s="74"/>
      <c r="F53" s="74"/>
      <c r="G53" s="74"/>
      <c r="H53" s="75" t="str">
        <f>IF(COUNTIF(I72:DA72,"x")&gt;1,"ACHTUNG: Sie haben in Block 1 und 2 mehr als 1 Bundesland ausgewählt. Bitte nur 1 Bundesland markieren.","")</f>
        <v/>
      </c>
      <c r="I53" s="74"/>
      <c r="J53" s="74"/>
      <c r="K53" s="74"/>
      <c r="L53" s="74"/>
      <c r="M53" s="74"/>
      <c r="N53" s="74"/>
      <c r="O53" s="74"/>
      <c r="P53" s="101" t="s">
        <v>94</v>
      </c>
      <c r="Q53" s="61"/>
      <c r="R53" s="61"/>
      <c r="S53" s="61"/>
      <c r="T53" s="61"/>
      <c r="U53" s="61"/>
      <c r="V53" s="102"/>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row>
    <row r="54" spans="1:107" ht="15.75" thickBot="1" x14ac:dyDescent="0.3">
      <c r="A54" s="515"/>
      <c r="B54" s="74"/>
      <c r="C54" s="74"/>
      <c r="D54" s="74"/>
      <c r="E54" s="74"/>
      <c r="F54" s="74"/>
      <c r="G54" s="74"/>
      <c r="H54" s="227" t="s">
        <v>95</v>
      </c>
      <c r="I54" s="90"/>
      <c r="J54" s="91"/>
      <c r="K54" s="91"/>
      <c r="L54" s="91"/>
      <c r="M54" s="91"/>
      <c r="N54" s="92"/>
      <c r="O54" s="74"/>
      <c r="P54" s="103"/>
      <c r="Q54" s="61"/>
      <c r="R54" s="61"/>
      <c r="S54" s="61"/>
      <c r="T54" s="61"/>
      <c r="U54" s="61"/>
      <c r="V54" s="102"/>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row>
    <row r="55" spans="1:107" ht="15.75" thickBot="1" x14ac:dyDescent="0.3">
      <c r="A55" s="515"/>
      <c r="B55" s="74"/>
      <c r="C55" s="232" t="s">
        <v>132</v>
      </c>
      <c r="D55" s="233"/>
      <c r="E55" s="233"/>
      <c r="F55" s="234"/>
      <c r="G55" s="74"/>
      <c r="H55" s="93" t="s">
        <v>94</v>
      </c>
      <c r="I55" s="94"/>
      <c r="J55" s="64"/>
      <c r="K55" s="64"/>
      <c r="L55" s="64"/>
      <c r="M55" s="64"/>
      <c r="N55" s="95"/>
      <c r="O55" s="82"/>
      <c r="P55" s="103"/>
      <c r="Q55" s="61" t="s">
        <v>101</v>
      </c>
      <c r="R55" s="61"/>
      <c r="S55" s="61"/>
      <c r="T55" s="61"/>
      <c r="U55" s="61"/>
      <c r="V55" s="102"/>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85"/>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4"/>
      <c r="DC55" s="74"/>
    </row>
    <row r="56" spans="1:107" x14ac:dyDescent="0.25">
      <c r="A56" s="515"/>
      <c r="B56" s="74"/>
      <c r="C56" s="439" t="s">
        <v>103</v>
      </c>
      <c r="D56" s="440"/>
      <c r="E56" s="440"/>
      <c r="F56" s="441"/>
      <c r="G56" s="74"/>
      <c r="H56" s="96"/>
      <c r="I56" s="94"/>
      <c r="J56" s="64"/>
      <c r="K56" s="64"/>
      <c r="L56" s="64"/>
      <c r="M56" s="64"/>
      <c r="N56" s="95"/>
      <c r="O56" s="74"/>
      <c r="P56" s="103"/>
      <c r="Q56" s="271" t="s">
        <v>100</v>
      </c>
      <c r="R56" s="472" t="str">
        <f>IF($BG$72="x",BG73,IF($BM$72="x",BM73,IF($BS$72="x",BS73,IF($BY$72="x",BY73,IF($CE$72="x",CE73,IF($CK$72="x",CK73,IF($CQ$72="x",CQ73,IF($CW$72="x",CW73,"keine Auswahl"))))))))</f>
        <v>keine Auswahl</v>
      </c>
      <c r="S56" s="472"/>
      <c r="T56" s="472"/>
      <c r="U56" s="473"/>
      <c r="V56" s="102"/>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85"/>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4"/>
      <c r="DC56" s="74"/>
    </row>
    <row r="57" spans="1:107" x14ac:dyDescent="0.25">
      <c r="A57" s="515"/>
      <c r="B57" s="74"/>
      <c r="C57" s="442" t="str">
        <f>IF(J58&lt;&gt;"keine Auswahl",J58,IF(R56&lt;&gt;"keine Auswahl",R56,"keine Auswahl"))</f>
        <v>Baden-Württemberg</v>
      </c>
      <c r="D57" s="443"/>
      <c r="E57" s="443"/>
      <c r="F57" s="444"/>
      <c r="G57" s="74"/>
      <c r="H57" s="96"/>
      <c r="I57" s="94" t="s">
        <v>99</v>
      </c>
      <c r="J57" s="64"/>
      <c r="K57" s="64"/>
      <c r="L57" s="64"/>
      <c r="M57" s="64"/>
      <c r="N57" s="95"/>
      <c r="O57" s="74"/>
      <c r="P57" s="103"/>
      <c r="Q57" s="61"/>
      <c r="R57" s="61"/>
      <c r="S57" s="61"/>
      <c r="T57" s="61"/>
      <c r="U57" s="61"/>
      <c r="V57" s="102"/>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85"/>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4"/>
      <c r="DC57" s="74"/>
    </row>
    <row r="58" spans="1:107" s="50" customFormat="1" x14ac:dyDescent="0.25">
      <c r="A58" s="515"/>
      <c r="B58" s="74"/>
      <c r="C58" s="70"/>
      <c r="D58" s="71" t="s">
        <v>26</v>
      </c>
      <c r="E58" s="71" t="s">
        <v>27</v>
      </c>
      <c r="F58" s="72" t="s">
        <v>28</v>
      </c>
      <c r="G58" s="74"/>
      <c r="H58" s="96"/>
      <c r="I58" s="270" t="s">
        <v>100</v>
      </c>
      <c r="J58" s="453" t="str">
        <f>IF($I$72="x",I73,IF($O$72="x",O73,IF($U$72="x",U73,IF($AA$72="x",AA73,IF($AG$72="x",AG73,IF($AM$72="x",AM73,IF($AS$72="x",AS73,IF($AY$72="x",AY73,"keine Auswahl"))))))))</f>
        <v>Baden-Württemberg</v>
      </c>
      <c r="K58" s="453"/>
      <c r="L58" s="472"/>
      <c r="M58" s="473"/>
      <c r="N58" s="95"/>
      <c r="O58" s="79"/>
      <c r="P58" s="104"/>
      <c r="Q58" s="53" t="s">
        <v>26</v>
      </c>
      <c r="R58" s="471" t="s">
        <v>27</v>
      </c>
      <c r="S58" s="471"/>
      <c r="T58" s="475" t="s">
        <v>93</v>
      </c>
      <c r="U58" s="475"/>
      <c r="V58" s="105"/>
      <c r="W58" s="83"/>
      <c r="X58" s="83"/>
      <c r="Y58" s="83"/>
      <c r="Z58" s="79"/>
      <c r="AA58" s="79"/>
      <c r="AB58" s="422"/>
      <c r="AC58" s="422"/>
      <c r="AD58" s="422"/>
      <c r="AE58" s="422"/>
      <c r="AF58" s="79"/>
      <c r="AG58" s="79"/>
      <c r="AH58" s="422"/>
      <c r="AI58" s="422"/>
      <c r="AJ58" s="422"/>
      <c r="AK58" s="422"/>
      <c r="AL58" s="79"/>
      <c r="AM58" s="79"/>
      <c r="AN58" s="422"/>
      <c r="AO58" s="422"/>
      <c r="AP58" s="422"/>
      <c r="AQ58" s="422"/>
      <c r="AR58" s="79"/>
      <c r="AS58" s="79"/>
      <c r="AT58" s="422"/>
      <c r="AU58" s="422"/>
      <c r="AV58" s="422"/>
      <c r="AW58" s="422"/>
      <c r="AX58" s="79"/>
      <c r="AY58" s="79"/>
      <c r="AZ58" s="422"/>
      <c r="BA58" s="422"/>
      <c r="BB58" s="422"/>
      <c r="BC58" s="422"/>
      <c r="BD58" s="74"/>
      <c r="BE58" s="74"/>
      <c r="BF58" s="74"/>
      <c r="BG58" s="79"/>
      <c r="BH58" s="422"/>
      <c r="BI58" s="422"/>
      <c r="BJ58" s="422"/>
      <c r="BK58" s="422"/>
      <c r="BL58" s="79"/>
      <c r="BM58" s="79"/>
      <c r="BN58" s="422"/>
      <c r="BO58" s="422"/>
      <c r="BP58" s="422"/>
      <c r="BQ58" s="422"/>
      <c r="BR58" s="79"/>
      <c r="BS58" s="79"/>
      <c r="BT58" s="422"/>
      <c r="BU58" s="422"/>
      <c r="BV58" s="422"/>
      <c r="BW58" s="422"/>
      <c r="BX58" s="79"/>
      <c r="BY58" s="79"/>
      <c r="BZ58" s="422"/>
      <c r="CA58" s="422"/>
      <c r="CB58" s="422"/>
      <c r="CC58" s="422"/>
      <c r="CD58" s="79"/>
      <c r="CE58" s="79"/>
      <c r="CF58" s="422"/>
      <c r="CG58" s="422"/>
      <c r="CH58" s="422"/>
      <c r="CI58" s="422"/>
      <c r="CJ58" s="79"/>
      <c r="CK58" s="79"/>
      <c r="CL58" s="422"/>
      <c r="CM58" s="422"/>
      <c r="CN58" s="422"/>
      <c r="CO58" s="422"/>
      <c r="CP58" s="79"/>
      <c r="CQ58" s="79"/>
      <c r="CR58" s="422"/>
      <c r="CS58" s="422"/>
      <c r="CT58" s="422"/>
      <c r="CU58" s="422"/>
      <c r="CV58" s="79"/>
      <c r="CW58" s="79"/>
      <c r="CX58" s="422"/>
      <c r="CY58" s="422"/>
      <c r="CZ58" s="422"/>
      <c r="DA58" s="422"/>
      <c r="DB58" s="74"/>
      <c r="DC58" s="74"/>
    </row>
    <row r="59" spans="1:107" s="50" customFormat="1" x14ac:dyDescent="0.25">
      <c r="A59" s="515"/>
      <c r="B59" s="74"/>
      <c r="C59" s="452" t="s">
        <v>97</v>
      </c>
      <c r="D59" s="54">
        <f>VALUE(F59&amp;Kalenderjahr)</f>
        <v>42370</v>
      </c>
      <c r="E59" s="73" t="s">
        <v>22</v>
      </c>
      <c r="F59" s="86" t="s">
        <v>20</v>
      </c>
      <c r="G59" s="74"/>
      <c r="H59" s="96"/>
      <c r="I59" s="66"/>
      <c r="J59" s="454"/>
      <c r="K59" s="454"/>
      <c r="L59" s="67"/>
      <c r="M59" s="67"/>
      <c r="N59" s="95"/>
      <c r="O59" s="174"/>
      <c r="P59" s="104"/>
      <c r="Q59" s="187" t="str">
        <f>IF($BG$72="x",BG75,IF($BM$72="x",BM75,IF($BS$72="x",BS75,IF($BY$72="x",BY75,IF($CE$72="x",CE75,IF($CK$72="x",CK75,IF($CQ$72="x",CQ75,IF($CW$72="x",CW75,""))))))))</f>
        <v/>
      </c>
      <c r="R59" s="410" t="str">
        <f>IF($BG$72="x",BH75,IF($BM$72="x",BN75,IF($BS$72="x",BT75,IF($BY$72="x",BZ75,IF($CE$72="x",CF75,IF($CK$72="x",CL75,IF($CQ$72="x",CR75,IF($CW$72="x",CX75,""))))))))</f>
        <v/>
      </c>
      <c r="S59" s="411"/>
      <c r="T59" s="410" t="str">
        <f>IF($BG$72="x",BJ75,IF($BM$72="x",BP75,IF($BS$72="x",BV75,IF($BY$72="x",CB75,IF($CE$72="x",CH75,IF($CK$72="x",CN75,IF($CQ$72="x",CT75,IF($CW$72="x",CZ75,""))))))))</f>
        <v/>
      </c>
      <c r="U59" s="411"/>
      <c r="V59" s="105"/>
      <c r="W59" s="83"/>
      <c r="X59" s="84"/>
      <c r="Y59" s="84"/>
      <c r="Z59" s="79"/>
      <c r="AA59" s="80"/>
      <c r="AB59" s="422"/>
      <c r="AC59" s="422"/>
      <c r="AD59" s="423"/>
      <c r="AE59" s="423"/>
      <c r="AF59" s="79"/>
      <c r="AG59" s="80"/>
      <c r="AH59" s="422"/>
      <c r="AI59" s="422"/>
      <c r="AJ59" s="423"/>
      <c r="AK59" s="423"/>
      <c r="AL59" s="79"/>
      <c r="AM59" s="80"/>
      <c r="AN59" s="422"/>
      <c r="AO59" s="422"/>
      <c r="AP59" s="423"/>
      <c r="AQ59" s="423"/>
      <c r="AR59" s="79"/>
      <c r="AS59" s="80"/>
      <c r="AT59" s="422"/>
      <c r="AU59" s="422"/>
      <c r="AV59" s="423"/>
      <c r="AW59" s="423"/>
      <c r="AX59" s="79"/>
      <c r="AY59" s="80"/>
      <c r="AZ59" s="422"/>
      <c r="BA59" s="422"/>
      <c r="BB59" s="423"/>
      <c r="BC59" s="423"/>
      <c r="BD59" s="74"/>
      <c r="BE59" s="74"/>
      <c r="BF59" s="74"/>
      <c r="BG59" s="80"/>
      <c r="BH59" s="422"/>
      <c r="BI59" s="422"/>
      <c r="BJ59" s="423"/>
      <c r="BK59" s="423"/>
      <c r="BL59" s="79"/>
      <c r="BM59" s="80"/>
      <c r="BN59" s="422"/>
      <c r="BO59" s="422"/>
      <c r="BP59" s="423"/>
      <c r="BQ59" s="423"/>
      <c r="BR59" s="79"/>
      <c r="BS59" s="80"/>
      <c r="BT59" s="422"/>
      <c r="BU59" s="422"/>
      <c r="BV59" s="423"/>
      <c r="BW59" s="423"/>
      <c r="BX59" s="79"/>
      <c r="BY59" s="80"/>
      <c r="BZ59" s="422"/>
      <c r="CA59" s="422"/>
      <c r="CB59" s="423"/>
      <c r="CC59" s="423"/>
      <c r="CD59" s="79"/>
      <c r="CE59" s="80"/>
      <c r="CF59" s="422"/>
      <c r="CG59" s="422"/>
      <c r="CH59" s="423"/>
      <c r="CI59" s="423"/>
      <c r="CJ59" s="79"/>
      <c r="CK59" s="80"/>
      <c r="CL59" s="422"/>
      <c r="CM59" s="422"/>
      <c r="CN59" s="423"/>
      <c r="CO59" s="423"/>
      <c r="CP59" s="79"/>
      <c r="CQ59" s="80"/>
      <c r="CR59" s="422"/>
      <c r="CS59" s="422"/>
      <c r="CT59" s="423"/>
      <c r="CU59" s="423"/>
      <c r="CV59" s="79"/>
      <c r="CW59" s="80"/>
      <c r="CX59" s="422"/>
      <c r="CY59" s="422"/>
      <c r="CZ59" s="423"/>
      <c r="DA59" s="423"/>
      <c r="DB59" s="74"/>
      <c r="DC59" s="74"/>
    </row>
    <row r="60" spans="1:107" s="50" customFormat="1" x14ac:dyDescent="0.25">
      <c r="A60" s="515"/>
      <c r="B60" s="74"/>
      <c r="C60" s="452"/>
      <c r="D60" s="54">
        <f>D61-2</f>
        <v>42454</v>
      </c>
      <c r="E60" s="73" t="s">
        <v>24</v>
      </c>
      <c r="F60" s="86" t="s">
        <v>25</v>
      </c>
      <c r="G60" s="74"/>
      <c r="H60" s="97"/>
      <c r="I60" s="53" t="s">
        <v>26</v>
      </c>
      <c r="J60" s="471" t="s">
        <v>27</v>
      </c>
      <c r="K60" s="471"/>
      <c r="L60" s="475" t="s">
        <v>93</v>
      </c>
      <c r="M60" s="475"/>
      <c r="N60" s="95"/>
      <c r="O60" s="174"/>
      <c r="P60" s="104"/>
      <c r="Q60" s="187" t="str">
        <f t="shared" ref="Q60:Q66" si="0">IF($BG$72="x",BG76,IF($BM$72="x",BM76,IF($BS$72="x",BS76,IF($BY$72="x",BY76,IF($CE$72="x",CE76,IF($CK$72="x",CK76,IF($CQ$72="x",CQ76,IF($CW$72="x",CW76,""))))))))</f>
        <v/>
      </c>
      <c r="R60" s="410" t="str">
        <f t="shared" ref="R60:R66" si="1">IF($BG$72="x",BH76,IF($BM$72="x",BN76,IF($BS$72="x",BT76,IF($BY$72="x",BZ76,IF($CE$72="x",CF76,IF($CK$72="x",CL76,IF($CQ$72="x",CR76,IF($CW$72="x",CX76,""))))))))</f>
        <v/>
      </c>
      <c r="S60" s="411"/>
      <c r="T60" s="410" t="str">
        <f t="shared" ref="T60:T66" si="2">IF($BG$72="x",BJ76,IF($BM$72="x",BP76,IF($BS$72="x",BV76,IF($BY$72="x",CB76,IF($CE$72="x",CH76,IF($CK$72="x",CN76,IF($CQ$72="x",CT76,IF($CW$72="x",CZ76,""))))))))</f>
        <v/>
      </c>
      <c r="U60" s="411"/>
      <c r="V60" s="105"/>
      <c r="W60" s="83"/>
      <c r="X60" s="84"/>
      <c r="Y60" s="84"/>
      <c r="Z60" s="79"/>
      <c r="AA60" s="80"/>
      <c r="AB60" s="422"/>
      <c r="AC60" s="422"/>
      <c r="AD60" s="423"/>
      <c r="AE60" s="423"/>
      <c r="AF60" s="79"/>
      <c r="AG60" s="80"/>
      <c r="AH60" s="422"/>
      <c r="AI60" s="422"/>
      <c r="AJ60" s="423"/>
      <c r="AK60" s="423"/>
      <c r="AL60" s="79"/>
      <c r="AM60" s="80"/>
      <c r="AN60" s="422"/>
      <c r="AO60" s="422"/>
      <c r="AP60" s="423"/>
      <c r="AQ60" s="423"/>
      <c r="AR60" s="79"/>
      <c r="AS60" s="80"/>
      <c r="AT60" s="422"/>
      <c r="AU60" s="422"/>
      <c r="AV60" s="423"/>
      <c r="AW60" s="423"/>
      <c r="AX60" s="79"/>
      <c r="AY60" s="80"/>
      <c r="AZ60" s="422"/>
      <c r="BA60" s="422"/>
      <c r="BB60" s="423"/>
      <c r="BC60" s="423"/>
      <c r="BD60" s="74"/>
      <c r="BE60" s="74"/>
      <c r="BF60" s="74"/>
      <c r="BG60" s="80"/>
      <c r="BH60" s="422"/>
      <c r="BI60" s="422"/>
      <c r="BJ60" s="423"/>
      <c r="BK60" s="423"/>
      <c r="BL60" s="79"/>
      <c r="BM60" s="80"/>
      <c r="BN60" s="422"/>
      <c r="BO60" s="422"/>
      <c r="BP60" s="423"/>
      <c r="BQ60" s="423"/>
      <c r="BR60" s="79"/>
      <c r="BS60" s="80"/>
      <c r="BT60" s="422"/>
      <c r="BU60" s="422"/>
      <c r="BV60" s="423"/>
      <c r="BW60" s="423"/>
      <c r="BX60" s="79"/>
      <c r="BY60" s="80"/>
      <c r="BZ60" s="422"/>
      <c r="CA60" s="422"/>
      <c r="CB60" s="423"/>
      <c r="CC60" s="423"/>
      <c r="CD60" s="79"/>
      <c r="CE60" s="80"/>
      <c r="CF60" s="422"/>
      <c r="CG60" s="422"/>
      <c r="CH60" s="423"/>
      <c r="CI60" s="423"/>
      <c r="CJ60" s="79"/>
      <c r="CK60" s="80"/>
      <c r="CL60" s="422"/>
      <c r="CM60" s="422"/>
      <c r="CN60" s="423"/>
      <c r="CO60" s="423"/>
      <c r="CP60" s="79"/>
      <c r="CQ60" s="80"/>
      <c r="CR60" s="422"/>
      <c r="CS60" s="422"/>
      <c r="CT60" s="423"/>
      <c r="CU60" s="423"/>
      <c r="CV60" s="79"/>
      <c r="CW60" s="80"/>
      <c r="CX60" s="422"/>
      <c r="CY60" s="422"/>
      <c r="CZ60" s="423"/>
      <c r="DA60" s="423"/>
      <c r="DB60" s="74"/>
      <c r="DC60" s="74"/>
    </row>
    <row r="61" spans="1:107" s="50" customFormat="1" x14ac:dyDescent="0.25">
      <c r="A61" s="515"/>
      <c r="B61" s="74"/>
      <c r="C61" s="452"/>
      <c r="D61" s="54">
        <f>DOLLAR((DAY(MINUTE(Kalenderjahr/38)/2+55)&amp;".4."&amp;Kalenderjahr)/7,)*7-6</f>
        <v>42456</v>
      </c>
      <c r="E61" s="73" t="s">
        <v>23</v>
      </c>
      <c r="F61" s="86"/>
      <c r="G61" s="74"/>
      <c r="H61" s="96"/>
      <c r="I61" s="187">
        <f>IF($I$72="x",I75,IF($O$72="x",O75,IF($U$72="x",U75,IF($AA$72="x",AA75,IF($AG$72="x",AG75,IF($AM$72="x",AM75,IF($AS$72="x",AS75,IF($AY$72="x",AY75,""))))))))</f>
        <v>42375</v>
      </c>
      <c r="J61" s="410" t="str">
        <f>IF($I$72="x",J75,IF($O$72="x",P75,IF($U$72="x",V75,IF($AA$72="x",AB75,IF($AG$72="x",AH75,IF($AM$72="x",AN75,IF($AS$72="x",AT75,IF($AY$72="x",AZ75,""))))))))</f>
        <v>Heilige 3 Könige</v>
      </c>
      <c r="K61" s="411"/>
      <c r="L61" s="410" t="str">
        <f>IF($I$72="x",L75,IF($O$72="x",R75,IF($U$72="x",X75,IF($AA$72="x",AD75,IF($AG$72="x",AJ75,IF($AM$72="x",AP75,IF($AS$72="x",AV75,IF($AY$72="x",BB75,""))))))))</f>
        <v>06.01.</v>
      </c>
      <c r="M61" s="411"/>
      <c r="N61" s="95"/>
      <c r="O61" s="174"/>
      <c r="P61" s="104"/>
      <c r="Q61" s="187" t="str">
        <f t="shared" si="0"/>
        <v/>
      </c>
      <c r="R61" s="410" t="str">
        <f t="shared" si="1"/>
        <v/>
      </c>
      <c r="S61" s="411"/>
      <c r="T61" s="410" t="str">
        <f t="shared" si="2"/>
        <v/>
      </c>
      <c r="U61" s="411"/>
      <c r="V61" s="105"/>
      <c r="W61" s="83"/>
      <c r="X61" s="84"/>
      <c r="Y61" s="84"/>
      <c r="Z61" s="79"/>
      <c r="AA61" s="80"/>
      <c r="AB61" s="422"/>
      <c r="AC61" s="422"/>
      <c r="AD61" s="423"/>
      <c r="AE61" s="423"/>
      <c r="AF61" s="79"/>
      <c r="AG61" s="80"/>
      <c r="AH61" s="422"/>
      <c r="AI61" s="422"/>
      <c r="AJ61" s="423"/>
      <c r="AK61" s="423"/>
      <c r="AL61" s="79"/>
      <c r="AM61" s="80"/>
      <c r="AN61" s="422"/>
      <c r="AO61" s="422"/>
      <c r="AP61" s="423"/>
      <c r="AQ61" s="423"/>
      <c r="AR61" s="79"/>
      <c r="AS61" s="80"/>
      <c r="AT61" s="422"/>
      <c r="AU61" s="422"/>
      <c r="AV61" s="423"/>
      <c r="AW61" s="423"/>
      <c r="AX61" s="79"/>
      <c r="AY61" s="80"/>
      <c r="AZ61" s="422"/>
      <c r="BA61" s="422"/>
      <c r="BB61" s="423"/>
      <c r="BC61" s="423"/>
      <c r="BD61" s="74"/>
      <c r="BE61" s="74"/>
      <c r="BF61" s="74"/>
      <c r="BG61" s="80"/>
      <c r="BH61" s="422"/>
      <c r="BI61" s="422"/>
      <c r="BJ61" s="423"/>
      <c r="BK61" s="423"/>
      <c r="BL61" s="79"/>
      <c r="BM61" s="80"/>
      <c r="BN61" s="422"/>
      <c r="BO61" s="422"/>
      <c r="BP61" s="423"/>
      <c r="BQ61" s="423"/>
      <c r="BR61" s="79"/>
      <c r="BS61" s="80"/>
      <c r="BT61" s="422"/>
      <c r="BU61" s="422"/>
      <c r="BV61" s="423"/>
      <c r="BW61" s="423"/>
      <c r="BX61" s="79"/>
      <c r="BY61" s="80"/>
      <c r="BZ61" s="422"/>
      <c r="CA61" s="422"/>
      <c r="CB61" s="423"/>
      <c r="CC61" s="423"/>
      <c r="CD61" s="79"/>
      <c r="CE61" s="80"/>
      <c r="CF61" s="422"/>
      <c r="CG61" s="422"/>
      <c r="CH61" s="423"/>
      <c r="CI61" s="423"/>
      <c r="CJ61" s="79"/>
      <c r="CK61" s="80"/>
      <c r="CL61" s="422"/>
      <c r="CM61" s="422"/>
      <c r="CN61" s="423"/>
      <c r="CO61" s="423"/>
      <c r="CP61" s="79"/>
      <c r="CQ61" s="80"/>
      <c r="CR61" s="422"/>
      <c r="CS61" s="422"/>
      <c r="CT61" s="423"/>
      <c r="CU61" s="423"/>
      <c r="CV61" s="79"/>
      <c r="CW61" s="80"/>
      <c r="CX61" s="422"/>
      <c r="CY61" s="422"/>
      <c r="CZ61" s="423"/>
      <c r="DA61" s="423"/>
      <c r="DB61" s="74"/>
      <c r="DC61" s="74"/>
    </row>
    <row r="62" spans="1:107" s="50" customFormat="1" x14ac:dyDescent="0.25">
      <c r="A62" s="515"/>
      <c r="B62" s="74"/>
      <c r="C62" s="452"/>
      <c r="D62" s="54">
        <f>D61+1</f>
        <v>42457</v>
      </c>
      <c r="E62" s="73" t="s">
        <v>31</v>
      </c>
      <c r="F62" s="86" t="s">
        <v>30</v>
      </c>
      <c r="G62" s="74"/>
      <c r="H62" s="96"/>
      <c r="I62" s="187">
        <f t="shared" ref="I62:I68" si="3">IF($I$72="x",I76,IF($O$72="x",O76,IF($U$72="x",U76,IF($AA$72="x",AA76,IF($AG$72="x",AG76,IF($AM$72="x",AM76,IF($AS$72="x",AS76,IF($AY$72="x",AY76,""))))))))</f>
        <v>42516</v>
      </c>
      <c r="J62" s="410" t="str">
        <f t="shared" ref="J62:J68" si="4">IF($I$72="x",J76,IF($O$72="x",P76,IF($U$72="x",V76,IF($AA$72="x",AB76,IF($AG$72="x",AH76,IF($AM$72="x",AN76,IF($AS$72="x",AT76,IF($AY$72="x",AZ76,""))))))))</f>
        <v>Fronleichnam</v>
      </c>
      <c r="K62" s="411"/>
      <c r="L62" s="410" t="str">
        <f t="shared" ref="L62:L68" si="5">IF($I$72="x",L76,IF($O$72="x",R76,IF($U$72="x",X76,IF($AA$72="x",AD76,IF($AG$72="x",AJ76,IF($AM$72="x",AP76,IF($AS$72="x",AV76,IF($AY$72="x",BB76,""))))))))</f>
        <v>Ostersonntag +60</v>
      </c>
      <c r="M62" s="411"/>
      <c r="N62" s="95"/>
      <c r="O62" s="174"/>
      <c r="P62" s="104"/>
      <c r="Q62" s="187" t="str">
        <f t="shared" si="0"/>
        <v/>
      </c>
      <c r="R62" s="410" t="str">
        <f t="shared" si="1"/>
        <v/>
      </c>
      <c r="S62" s="411"/>
      <c r="T62" s="410" t="str">
        <f t="shared" si="2"/>
        <v/>
      </c>
      <c r="U62" s="411"/>
      <c r="V62" s="105"/>
      <c r="W62" s="83"/>
      <c r="X62" s="84"/>
      <c r="Y62" s="84"/>
      <c r="Z62" s="79"/>
      <c r="AA62" s="80"/>
      <c r="AB62" s="422"/>
      <c r="AC62" s="422"/>
      <c r="AD62" s="423"/>
      <c r="AE62" s="423"/>
      <c r="AF62" s="79"/>
      <c r="AG62" s="80"/>
      <c r="AH62" s="422"/>
      <c r="AI62" s="422"/>
      <c r="AJ62" s="423"/>
      <c r="AK62" s="423"/>
      <c r="AL62" s="79"/>
      <c r="AM62" s="80"/>
      <c r="AN62" s="422"/>
      <c r="AO62" s="422"/>
      <c r="AP62" s="423"/>
      <c r="AQ62" s="423"/>
      <c r="AR62" s="79"/>
      <c r="AS62" s="80"/>
      <c r="AT62" s="422"/>
      <c r="AU62" s="422"/>
      <c r="AV62" s="423"/>
      <c r="AW62" s="423"/>
      <c r="AX62" s="79"/>
      <c r="AY62" s="80"/>
      <c r="AZ62" s="422"/>
      <c r="BA62" s="422"/>
      <c r="BB62" s="423"/>
      <c r="BC62" s="423"/>
      <c r="BD62" s="74"/>
      <c r="BE62" s="74"/>
      <c r="BF62" s="74"/>
      <c r="BG62" s="80"/>
      <c r="BH62" s="422"/>
      <c r="BI62" s="422"/>
      <c r="BJ62" s="423"/>
      <c r="BK62" s="423"/>
      <c r="BL62" s="79"/>
      <c r="BM62" s="80"/>
      <c r="BN62" s="422"/>
      <c r="BO62" s="422"/>
      <c r="BP62" s="423"/>
      <c r="BQ62" s="423"/>
      <c r="BR62" s="79"/>
      <c r="BS62" s="80"/>
      <c r="BT62" s="422"/>
      <c r="BU62" s="422"/>
      <c r="BV62" s="423"/>
      <c r="BW62" s="423"/>
      <c r="BX62" s="79"/>
      <c r="BY62" s="80"/>
      <c r="BZ62" s="422"/>
      <c r="CA62" s="422"/>
      <c r="CB62" s="423"/>
      <c r="CC62" s="423"/>
      <c r="CD62" s="79"/>
      <c r="CE62" s="80"/>
      <c r="CF62" s="422"/>
      <c r="CG62" s="422"/>
      <c r="CH62" s="423"/>
      <c r="CI62" s="423"/>
      <c r="CJ62" s="79"/>
      <c r="CK62" s="80"/>
      <c r="CL62" s="422"/>
      <c r="CM62" s="422"/>
      <c r="CN62" s="423"/>
      <c r="CO62" s="423"/>
      <c r="CP62" s="79"/>
      <c r="CQ62" s="80"/>
      <c r="CR62" s="422"/>
      <c r="CS62" s="422"/>
      <c r="CT62" s="423"/>
      <c r="CU62" s="423"/>
      <c r="CV62" s="79"/>
      <c r="CW62" s="80"/>
      <c r="CX62" s="422"/>
      <c r="CY62" s="422"/>
      <c r="CZ62" s="423"/>
      <c r="DA62" s="423"/>
      <c r="DB62" s="74"/>
      <c r="DC62" s="74"/>
    </row>
    <row r="63" spans="1:107" s="50" customFormat="1" x14ac:dyDescent="0.25">
      <c r="A63" s="515"/>
      <c r="B63" s="74"/>
      <c r="C63" s="452"/>
      <c r="D63" s="54">
        <f>VALUE(F63&amp;Kalenderjahr)</f>
        <v>42491</v>
      </c>
      <c r="E63" s="73" t="s">
        <v>83</v>
      </c>
      <c r="F63" s="86" t="s">
        <v>62</v>
      </c>
      <c r="G63" s="74"/>
      <c r="H63" s="96"/>
      <c r="I63" s="187">
        <f t="shared" si="3"/>
        <v>42675</v>
      </c>
      <c r="J63" s="410" t="str">
        <f t="shared" si="4"/>
        <v>Allerheiligen</v>
      </c>
      <c r="K63" s="411"/>
      <c r="L63" s="410" t="str">
        <f t="shared" si="5"/>
        <v>01.11.</v>
      </c>
      <c r="M63" s="411"/>
      <c r="N63" s="95"/>
      <c r="O63" s="174"/>
      <c r="P63" s="104"/>
      <c r="Q63" s="187" t="str">
        <f t="shared" si="0"/>
        <v/>
      </c>
      <c r="R63" s="410" t="str">
        <f t="shared" si="1"/>
        <v/>
      </c>
      <c r="S63" s="411"/>
      <c r="T63" s="410" t="str">
        <f t="shared" si="2"/>
        <v/>
      </c>
      <c r="U63" s="411"/>
      <c r="V63" s="105"/>
      <c r="W63" s="83"/>
      <c r="X63" s="84"/>
      <c r="Y63" s="84"/>
      <c r="Z63" s="79"/>
      <c r="AA63" s="80"/>
      <c r="AB63" s="422"/>
      <c r="AC63" s="422"/>
      <c r="AD63" s="423"/>
      <c r="AE63" s="423"/>
      <c r="AF63" s="79"/>
      <c r="AG63" s="80"/>
      <c r="AH63" s="422"/>
      <c r="AI63" s="422"/>
      <c r="AJ63" s="423"/>
      <c r="AK63" s="423"/>
      <c r="AL63" s="79"/>
      <c r="AM63" s="80"/>
      <c r="AN63" s="422"/>
      <c r="AO63" s="422"/>
      <c r="AP63" s="423"/>
      <c r="AQ63" s="423"/>
      <c r="AR63" s="79"/>
      <c r="AS63" s="80"/>
      <c r="AT63" s="422"/>
      <c r="AU63" s="422"/>
      <c r="AV63" s="423"/>
      <c r="AW63" s="423"/>
      <c r="AX63" s="79"/>
      <c r="AY63" s="80"/>
      <c r="AZ63" s="422"/>
      <c r="BA63" s="422"/>
      <c r="BB63" s="423"/>
      <c r="BC63" s="423"/>
      <c r="BD63" s="74"/>
      <c r="BE63" s="74"/>
      <c r="BF63" s="74"/>
      <c r="BG63" s="80"/>
      <c r="BH63" s="422"/>
      <c r="BI63" s="422"/>
      <c r="BJ63" s="423"/>
      <c r="BK63" s="423"/>
      <c r="BL63" s="79"/>
      <c r="BM63" s="80"/>
      <c r="BN63" s="422"/>
      <c r="BO63" s="422"/>
      <c r="BP63" s="423"/>
      <c r="BQ63" s="423"/>
      <c r="BR63" s="79"/>
      <c r="BS63" s="80"/>
      <c r="BT63" s="422"/>
      <c r="BU63" s="422"/>
      <c r="BV63" s="423"/>
      <c r="BW63" s="423"/>
      <c r="BX63" s="79"/>
      <c r="BY63" s="80"/>
      <c r="BZ63" s="422"/>
      <c r="CA63" s="422"/>
      <c r="CB63" s="423"/>
      <c r="CC63" s="423"/>
      <c r="CD63" s="79"/>
      <c r="CE63" s="80"/>
      <c r="CF63" s="422"/>
      <c r="CG63" s="422"/>
      <c r="CH63" s="423"/>
      <c r="CI63" s="423"/>
      <c r="CJ63" s="79"/>
      <c r="CK63" s="80"/>
      <c r="CL63" s="422"/>
      <c r="CM63" s="422"/>
      <c r="CN63" s="423"/>
      <c r="CO63" s="423"/>
      <c r="CP63" s="79"/>
      <c r="CQ63" s="80"/>
      <c r="CR63" s="422"/>
      <c r="CS63" s="422"/>
      <c r="CT63" s="423"/>
      <c r="CU63" s="423"/>
      <c r="CV63" s="79"/>
      <c r="CW63" s="80"/>
      <c r="CX63" s="422"/>
      <c r="CY63" s="422"/>
      <c r="CZ63" s="423"/>
      <c r="DA63" s="423"/>
      <c r="DB63" s="74"/>
      <c r="DC63" s="74"/>
    </row>
    <row r="64" spans="1:107" x14ac:dyDescent="0.25">
      <c r="A64" s="515"/>
      <c r="B64" s="74"/>
      <c r="C64" s="452"/>
      <c r="D64" s="54">
        <f>D61+39</f>
        <v>42495</v>
      </c>
      <c r="E64" s="73" t="s">
        <v>102</v>
      </c>
      <c r="F64" s="86" t="s">
        <v>63</v>
      </c>
      <c r="G64" s="74"/>
      <c r="H64" s="98"/>
      <c r="I64" s="187">
        <f>IF($I$72="x",I78,IF($O$72="x",O78,IF($U$72="x",U78,IF($AA$72="x",AA78,IF($AG$72="x",AG78,IF($AM$72="x",AM78,IF($AS$72="x",AS78,IF($AY$72="x",AY78,""))))))))</f>
        <v>-2016</v>
      </c>
      <c r="J64" s="410" t="str">
        <f t="shared" si="4"/>
        <v xml:space="preserve"> -</v>
      </c>
      <c r="K64" s="411"/>
      <c r="L64" s="410" t="str">
        <f t="shared" si="5"/>
        <v xml:space="preserve"> -</v>
      </c>
      <c r="M64" s="411"/>
      <c r="N64" s="95"/>
      <c r="O64" s="174"/>
      <c r="P64" s="104"/>
      <c r="Q64" s="187" t="str">
        <f t="shared" si="0"/>
        <v/>
      </c>
      <c r="R64" s="410" t="str">
        <f t="shared" si="1"/>
        <v/>
      </c>
      <c r="S64" s="411"/>
      <c r="T64" s="410" t="str">
        <f t="shared" si="2"/>
        <v/>
      </c>
      <c r="U64" s="411"/>
      <c r="V64" s="105"/>
      <c r="W64" s="83"/>
      <c r="X64" s="83"/>
      <c r="Y64" s="83"/>
      <c r="Z64" s="79"/>
      <c r="AA64" s="80"/>
      <c r="AB64" s="422"/>
      <c r="AC64" s="422"/>
      <c r="AD64" s="422"/>
      <c r="AE64" s="422"/>
      <c r="AF64" s="79"/>
      <c r="AG64" s="80"/>
      <c r="AH64" s="422"/>
      <c r="AI64" s="422"/>
      <c r="AJ64" s="422"/>
      <c r="AK64" s="422"/>
      <c r="AL64" s="79"/>
      <c r="AM64" s="80"/>
      <c r="AN64" s="422"/>
      <c r="AO64" s="422"/>
      <c r="AP64" s="422"/>
      <c r="AQ64" s="422"/>
      <c r="AR64" s="79"/>
      <c r="AS64" s="80"/>
      <c r="AT64" s="422"/>
      <c r="AU64" s="422"/>
      <c r="AV64" s="422"/>
      <c r="AW64" s="422"/>
      <c r="AX64" s="79"/>
      <c r="AY64" s="80"/>
      <c r="AZ64" s="422"/>
      <c r="BA64" s="422"/>
      <c r="BB64" s="422"/>
      <c r="BC64" s="422"/>
      <c r="BD64" s="74"/>
      <c r="BE64" s="74"/>
      <c r="BF64" s="74"/>
      <c r="BG64" s="80"/>
      <c r="BH64" s="422"/>
      <c r="BI64" s="422"/>
      <c r="BJ64" s="422"/>
      <c r="BK64" s="422"/>
      <c r="BL64" s="79"/>
      <c r="BM64" s="80"/>
      <c r="BN64" s="422"/>
      <c r="BO64" s="422"/>
      <c r="BP64" s="422"/>
      <c r="BQ64" s="422"/>
      <c r="BR64" s="79"/>
      <c r="BS64" s="80"/>
      <c r="BT64" s="422"/>
      <c r="BU64" s="422"/>
      <c r="BV64" s="422"/>
      <c r="BW64" s="422"/>
      <c r="BX64" s="79"/>
      <c r="BY64" s="80"/>
      <c r="BZ64" s="422"/>
      <c r="CA64" s="422"/>
      <c r="CB64" s="422"/>
      <c r="CC64" s="422"/>
      <c r="CD64" s="79"/>
      <c r="CE64" s="80"/>
      <c r="CF64" s="422"/>
      <c r="CG64" s="422"/>
      <c r="CH64" s="422"/>
      <c r="CI64" s="422"/>
      <c r="CJ64" s="79"/>
      <c r="CK64" s="80"/>
      <c r="CL64" s="422"/>
      <c r="CM64" s="422"/>
      <c r="CN64" s="422"/>
      <c r="CO64" s="422"/>
      <c r="CP64" s="79"/>
      <c r="CQ64" s="80"/>
      <c r="CR64" s="422"/>
      <c r="CS64" s="422"/>
      <c r="CT64" s="422"/>
      <c r="CU64" s="422"/>
      <c r="CV64" s="79"/>
      <c r="CW64" s="80"/>
      <c r="CX64" s="422"/>
      <c r="CY64" s="422"/>
      <c r="CZ64" s="422"/>
      <c r="DA64" s="422"/>
      <c r="DB64" s="74"/>
      <c r="DC64" s="74"/>
    </row>
    <row r="65" spans="1:107" x14ac:dyDescent="0.25">
      <c r="A65" s="515"/>
      <c r="B65" s="74"/>
      <c r="C65" s="452"/>
      <c r="D65" s="54">
        <f>D61+49</f>
        <v>42505</v>
      </c>
      <c r="E65" s="73" t="s">
        <v>64</v>
      </c>
      <c r="F65" s="86" t="s">
        <v>65</v>
      </c>
      <c r="G65" s="74"/>
      <c r="H65" s="96"/>
      <c r="I65" s="187">
        <f t="shared" si="3"/>
        <v>-2016</v>
      </c>
      <c r="J65" s="410" t="str">
        <f t="shared" si="4"/>
        <v xml:space="preserve"> -</v>
      </c>
      <c r="K65" s="411"/>
      <c r="L65" s="410" t="str">
        <f t="shared" si="5"/>
        <v xml:space="preserve"> -</v>
      </c>
      <c r="M65" s="411"/>
      <c r="N65" s="95"/>
      <c r="O65" s="174"/>
      <c r="P65" s="104"/>
      <c r="Q65" s="187" t="str">
        <f t="shared" si="0"/>
        <v/>
      </c>
      <c r="R65" s="410" t="str">
        <f t="shared" si="1"/>
        <v/>
      </c>
      <c r="S65" s="411"/>
      <c r="T65" s="410" t="str">
        <f t="shared" si="2"/>
        <v/>
      </c>
      <c r="U65" s="411"/>
      <c r="V65" s="105"/>
      <c r="W65" s="83"/>
      <c r="X65" s="83"/>
      <c r="Y65" s="83"/>
      <c r="Z65" s="79"/>
      <c r="AA65" s="80"/>
      <c r="AB65" s="422"/>
      <c r="AC65" s="422"/>
      <c r="AD65" s="422"/>
      <c r="AE65" s="422"/>
      <c r="AF65" s="79"/>
      <c r="AG65" s="80"/>
      <c r="AH65" s="422"/>
      <c r="AI65" s="422"/>
      <c r="AJ65" s="422"/>
      <c r="AK65" s="422"/>
      <c r="AL65" s="79"/>
      <c r="AM65" s="80"/>
      <c r="AN65" s="422"/>
      <c r="AO65" s="422"/>
      <c r="AP65" s="422"/>
      <c r="AQ65" s="422"/>
      <c r="AR65" s="79"/>
      <c r="AS65" s="80"/>
      <c r="AT65" s="422"/>
      <c r="AU65" s="422"/>
      <c r="AV65" s="422"/>
      <c r="AW65" s="422"/>
      <c r="AX65" s="79"/>
      <c r="AY65" s="80"/>
      <c r="AZ65" s="422"/>
      <c r="BA65" s="422"/>
      <c r="BB65" s="422"/>
      <c r="BC65" s="422"/>
      <c r="BD65" s="74"/>
      <c r="BE65" s="74"/>
      <c r="BF65" s="74"/>
      <c r="BG65" s="80"/>
      <c r="BH65" s="422"/>
      <c r="BI65" s="422"/>
      <c r="BJ65" s="422"/>
      <c r="BK65" s="422"/>
      <c r="BL65" s="79"/>
      <c r="BM65" s="80"/>
      <c r="BN65" s="422"/>
      <c r="BO65" s="422"/>
      <c r="BP65" s="422"/>
      <c r="BQ65" s="422"/>
      <c r="BR65" s="79"/>
      <c r="BS65" s="80"/>
      <c r="BT65" s="422"/>
      <c r="BU65" s="422"/>
      <c r="BV65" s="422"/>
      <c r="BW65" s="422"/>
      <c r="BX65" s="79"/>
      <c r="BY65" s="80"/>
      <c r="BZ65" s="422"/>
      <c r="CA65" s="422"/>
      <c r="CB65" s="422"/>
      <c r="CC65" s="422"/>
      <c r="CD65" s="79"/>
      <c r="CE65" s="80"/>
      <c r="CF65" s="422"/>
      <c r="CG65" s="422"/>
      <c r="CH65" s="422"/>
      <c r="CI65" s="422"/>
      <c r="CJ65" s="79"/>
      <c r="CK65" s="80"/>
      <c r="CL65" s="422"/>
      <c r="CM65" s="422"/>
      <c r="CN65" s="422"/>
      <c r="CO65" s="422"/>
      <c r="CP65" s="79"/>
      <c r="CQ65" s="80"/>
      <c r="CR65" s="422"/>
      <c r="CS65" s="422"/>
      <c r="CT65" s="422"/>
      <c r="CU65" s="422"/>
      <c r="CV65" s="79"/>
      <c r="CW65" s="80"/>
      <c r="CX65" s="422"/>
      <c r="CY65" s="422"/>
      <c r="CZ65" s="422"/>
      <c r="DA65" s="422"/>
      <c r="DB65" s="74"/>
      <c r="DC65" s="74"/>
    </row>
    <row r="66" spans="1:107" x14ac:dyDescent="0.25">
      <c r="A66" s="515"/>
      <c r="B66" s="74"/>
      <c r="C66" s="452"/>
      <c r="D66" s="54">
        <f>D61+50</f>
        <v>42506</v>
      </c>
      <c r="E66" s="73" t="s">
        <v>66</v>
      </c>
      <c r="F66" s="86" t="s">
        <v>67</v>
      </c>
      <c r="G66" s="74"/>
      <c r="H66" s="96"/>
      <c r="I66" s="187">
        <f t="shared" si="3"/>
        <v>-2016</v>
      </c>
      <c r="J66" s="410" t="str">
        <f t="shared" si="4"/>
        <v xml:space="preserve"> -  </v>
      </c>
      <c r="K66" s="411"/>
      <c r="L66" s="410" t="str">
        <f t="shared" si="5"/>
        <v xml:space="preserve"> -</v>
      </c>
      <c r="M66" s="411"/>
      <c r="N66" s="95"/>
      <c r="O66" s="174"/>
      <c r="P66" s="104"/>
      <c r="Q66" s="187" t="str">
        <f t="shared" si="0"/>
        <v/>
      </c>
      <c r="R66" s="410" t="str">
        <f t="shared" si="1"/>
        <v/>
      </c>
      <c r="S66" s="411"/>
      <c r="T66" s="410" t="str">
        <f t="shared" si="2"/>
        <v/>
      </c>
      <c r="U66" s="411"/>
      <c r="V66" s="105"/>
      <c r="W66" s="83"/>
      <c r="X66" s="83"/>
      <c r="Y66" s="83"/>
      <c r="Z66" s="79"/>
      <c r="AA66" s="80"/>
      <c r="AB66" s="422"/>
      <c r="AC66" s="422"/>
      <c r="AD66" s="422"/>
      <c r="AE66" s="422"/>
      <c r="AF66" s="79"/>
      <c r="AG66" s="80"/>
      <c r="AH66" s="422"/>
      <c r="AI66" s="422"/>
      <c r="AJ66" s="422"/>
      <c r="AK66" s="422"/>
      <c r="AL66" s="79"/>
      <c r="AM66" s="80"/>
      <c r="AN66" s="422"/>
      <c r="AO66" s="422"/>
      <c r="AP66" s="422"/>
      <c r="AQ66" s="422"/>
      <c r="AR66" s="79"/>
      <c r="AS66" s="80"/>
      <c r="AT66" s="422"/>
      <c r="AU66" s="422"/>
      <c r="AV66" s="422"/>
      <c r="AW66" s="422"/>
      <c r="AX66" s="79"/>
      <c r="AY66" s="80"/>
      <c r="AZ66" s="422"/>
      <c r="BA66" s="422"/>
      <c r="BB66" s="422"/>
      <c r="BC66" s="422"/>
      <c r="BD66" s="74"/>
      <c r="BE66" s="74"/>
      <c r="BF66" s="74"/>
      <c r="BG66" s="80"/>
      <c r="BH66" s="422"/>
      <c r="BI66" s="422"/>
      <c r="BJ66" s="422"/>
      <c r="BK66" s="422"/>
      <c r="BL66" s="79"/>
      <c r="BM66" s="80"/>
      <c r="BN66" s="422"/>
      <c r="BO66" s="422"/>
      <c r="BP66" s="422"/>
      <c r="BQ66" s="422"/>
      <c r="BR66" s="79"/>
      <c r="BS66" s="80"/>
      <c r="BT66" s="422"/>
      <c r="BU66" s="422"/>
      <c r="BV66" s="422"/>
      <c r="BW66" s="422"/>
      <c r="BX66" s="79"/>
      <c r="BY66" s="80"/>
      <c r="BZ66" s="422"/>
      <c r="CA66" s="422"/>
      <c r="CB66" s="422"/>
      <c r="CC66" s="422"/>
      <c r="CD66" s="79"/>
      <c r="CE66" s="80"/>
      <c r="CF66" s="422"/>
      <c r="CG66" s="422"/>
      <c r="CH66" s="422"/>
      <c r="CI66" s="422"/>
      <c r="CJ66" s="79"/>
      <c r="CK66" s="80"/>
      <c r="CL66" s="422"/>
      <c r="CM66" s="422"/>
      <c r="CN66" s="422"/>
      <c r="CO66" s="422"/>
      <c r="CP66" s="79"/>
      <c r="CQ66" s="80"/>
      <c r="CR66" s="422"/>
      <c r="CS66" s="422"/>
      <c r="CT66" s="422"/>
      <c r="CU66" s="422"/>
      <c r="CV66" s="79"/>
      <c r="CW66" s="80"/>
      <c r="CX66" s="422"/>
      <c r="CY66" s="422"/>
      <c r="CZ66" s="422"/>
      <c r="DA66" s="422"/>
      <c r="DB66" s="74"/>
      <c r="DC66" s="74"/>
    </row>
    <row r="67" spans="1:107" ht="15.75" thickBot="1" x14ac:dyDescent="0.3">
      <c r="A67" s="515"/>
      <c r="B67" s="74"/>
      <c r="C67" s="452"/>
      <c r="D67" s="54">
        <f>VALUE(F67&amp;Kalenderjahr)</f>
        <v>42646</v>
      </c>
      <c r="E67" s="73" t="s">
        <v>81</v>
      </c>
      <c r="F67" s="86" t="s">
        <v>80</v>
      </c>
      <c r="G67" s="74"/>
      <c r="H67" s="96"/>
      <c r="I67" s="187">
        <f t="shared" si="3"/>
        <v>-2016</v>
      </c>
      <c r="J67" s="410" t="str">
        <f t="shared" si="4"/>
        <v xml:space="preserve"> -</v>
      </c>
      <c r="K67" s="411"/>
      <c r="L67" s="410" t="str">
        <f t="shared" si="5"/>
        <v xml:space="preserve"> -</v>
      </c>
      <c r="M67" s="411"/>
      <c r="N67" s="95"/>
      <c r="O67" s="174"/>
      <c r="P67" s="104"/>
      <c r="Q67" s="69"/>
      <c r="R67" s="483"/>
      <c r="S67" s="483"/>
      <c r="T67" s="61"/>
      <c r="U67" s="60"/>
      <c r="V67" s="106"/>
      <c r="W67" s="83"/>
      <c r="X67" s="83"/>
      <c r="Y67" s="83"/>
      <c r="Z67" s="79"/>
      <c r="AA67" s="80"/>
      <c r="AB67" s="422"/>
      <c r="AC67" s="422"/>
      <c r="AD67" s="422"/>
      <c r="AE67" s="422"/>
      <c r="AF67" s="79"/>
      <c r="AG67" s="80"/>
      <c r="AH67" s="422"/>
      <c r="AI67" s="422"/>
      <c r="AJ67" s="422"/>
      <c r="AK67" s="422"/>
      <c r="AL67" s="79"/>
      <c r="AM67" s="80"/>
      <c r="AN67" s="422"/>
      <c r="AO67" s="422"/>
      <c r="AP67" s="422"/>
      <c r="AQ67" s="422"/>
      <c r="AR67" s="79"/>
      <c r="AS67" s="80"/>
      <c r="AT67" s="422"/>
      <c r="AU67" s="422"/>
      <c r="AV67" s="422"/>
      <c r="AW67" s="422"/>
      <c r="AX67" s="79"/>
      <c r="AY67" s="80"/>
      <c r="AZ67" s="422"/>
      <c r="BA67" s="422"/>
      <c r="BB67" s="422"/>
      <c r="BC67" s="422"/>
      <c r="BD67" s="74"/>
      <c r="BE67" s="74"/>
      <c r="BF67" s="74"/>
      <c r="BG67" s="80"/>
      <c r="BH67" s="422"/>
      <c r="BI67" s="422"/>
      <c r="BJ67" s="422"/>
      <c r="BK67" s="422"/>
      <c r="BL67" s="79"/>
      <c r="BM67" s="80"/>
      <c r="BN67" s="422"/>
      <c r="BO67" s="422"/>
      <c r="BP67" s="422"/>
      <c r="BQ67" s="422"/>
      <c r="BR67" s="79"/>
      <c r="BS67" s="80"/>
      <c r="BT67" s="422"/>
      <c r="BU67" s="422"/>
      <c r="BV67" s="422"/>
      <c r="BW67" s="422"/>
      <c r="BX67" s="79"/>
      <c r="BY67" s="80"/>
      <c r="BZ67" s="422"/>
      <c r="CA67" s="422"/>
      <c r="CB67" s="422"/>
      <c r="CC67" s="422"/>
      <c r="CD67" s="79"/>
      <c r="CE67" s="80"/>
      <c r="CF67" s="422"/>
      <c r="CG67" s="422"/>
      <c r="CH67" s="422"/>
      <c r="CI67" s="422"/>
      <c r="CJ67" s="79"/>
      <c r="CK67" s="80"/>
      <c r="CL67" s="422"/>
      <c r="CM67" s="422"/>
      <c r="CN67" s="422"/>
      <c r="CO67" s="422"/>
      <c r="CP67" s="79"/>
      <c r="CQ67" s="80"/>
      <c r="CR67" s="422"/>
      <c r="CS67" s="422"/>
      <c r="CT67" s="422"/>
      <c r="CU67" s="422"/>
      <c r="CV67" s="79"/>
      <c r="CW67" s="80"/>
      <c r="CX67" s="422"/>
      <c r="CY67" s="422"/>
      <c r="CZ67" s="422"/>
      <c r="DA67" s="422"/>
      <c r="DB67" s="74"/>
      <c r="DC67" s="74"/>
    </row>
    <row r="68" spans="1:107" ht="15.75" thickBot="1" x14ac:dyDescent="0.3">
      <c r="A68" s="515"/>
      <c r="B68" s="74"/>
      <c r="C68" s="452"/>
      <c r="D68" s="54">
        <f>DATE(Kalenderjahr,12,25)-WEEKDAY(DATE(Kalenderjahr,12,25),2)-21</f>
        <v>42701</v>
      </c>
      <c r="E68" s="73" t="s">
        <v>70</v>
      </c>
      <c r="F68" s="86"/>
      <c r="G68" s="74"/>
      <c r="H68" s="96"/>
      <c r="I68" s="187">
        <f t="shared" si="3"/>
        <v>-2016</v>
      </c>
      <c r="J68" s="410" t="str">
        <f t="shared" si="4"/>
        <v xml:space="preserve"> -</v>
      </c>
      <c r="K68" s="411"/>
      <c r="L68" s="410" t="str">
        <f t="shared" si="5"/>
        <v xml:space="preserve"> -</v>
      </c>
      <c r="M68" s="411"/>
      <c r="N68" s="95"/>
      <c r="O68" s="174"/>
      <c r="P68" s="107"/>
      <c r="Q68" s="108"/>
      <c r="R68" s="482"/>
      <c r="S68" s="482"/>
      <c r="T68" s="109"/>
      <c r="U68" s="110"/>
      <c r="V68" s="108"/>
      <c r="W68" s="120"/>
      <c r="X68" s="120"/>
      <c r="Y68" s="120"/>
      <c r="Z68" s="121"/>
      <c r="AA68" s="122"/>
      <c r="AB68" s="474"/>
      <c r="AC68" s="474"/>
      <c r="AD68" s="474"/>
      <c r="AE68" s="474"/>
      <c r="AF68" s="121"/>
      <c r="AG68" s="122"/>
      <c r="AH68" s="474"/>
      <c r="AI68" s="474"/>
      <c r="AJ68" s="474"/>
      <c r="AK68" s="474"/>
      <c r="AL68" s="121"/>
      <c r="AM68" s="122"/>
      <c r="AN68" s="474"/>
      <c r="AO68" s="474"/>
      <c r="AP68" s="474"/>
      <c r="AQ68" s="474"/>
      <c r="AR68" s="121"/>
      <c r="AS68" s="122"/>
      <c r="AT68" s="474"/>
      <c r="AU68" s="474"/>
      <c r="AV68" s="474"/>
      <c r="AW68" s="474"/>
      <c r="AX68" s="121"/>
      <c r="AY68" s="122"/>
      <c r="AZ68" s="474"/>
      <c r="BA68" s="474"/>
      <c r="BB68" s="474"/>
      <c r="BC68" s="474"/>
      <c r="BD68" s="121"/>
      <c r="BE68" s="121"/>
      <c r="BF68" s="228" t="s">
        <v>96</v>
      </c>
      <c r="BG68" s="80"/>
      <c r="BH68" s="422"/>
      <c r="BI68" s="422"/>
      <c r="BJ68" s="422"/>
      <c r="BK68" s="422"/>
      <c r="BL68" s="79"/>
      <c r="BM68" s="80"/>
      <c r="BN68" s="422"/>
      <c r="BO68" s="422"/>
      <c r="BP68" s="422"/>
      <c r="BQ68" s="422"/>
      <c r="BR68" s="79"/>
      <c r="BS68" s="80"/>
      <c r="BT68" s="422"/>
      <c r="BU68" s="422"/>
      <c r="BV68" s="422"/>
      <c r="BW68" s="422"/>
      <c r="BX68" s="79"/>
      <c r="BY68" s="80"/>
      <c r="BZ68" s="422"/>
      <c r="CA68" s="422"/>
      <c r="CB68" s="422"/>
      <c r="CC68" s="422"/>
      <c r="CD68" s="79"/>
      <c r="CE68" s="80"/>
      <c r="CF68" s="422"/>
      <c r="CG68" s="422"/>
      <c r="CH68" s="422"/>
      <c r="CI68" s="422"/>
      <c r="CJ68" s="79"/>
      <c r="CK68" s="80"/>
      <c r="CL68" s="422"/>
      <c r="CM68" s="422"/>
      <c r="CN68" s="422"/>
      <c r="CO68" s="422"/>
      <c r="CP68" s="79"/>
      <c r="CQ68" s="80"/>
      <c r="CR68" s="422"/>
      <c r="CS68" s="422"/>
      <c r="CT68" s="422"/>
      <c r="CU68" s="422"/>
      <c r="CV68" s="79"/>
      <c r="CW68" s="80"/>
      <c r="CX68" s="422"/>
      <c r="CY68" s="422"/>
      <c r="CZ68" s="422"/>
      <c r="DA68" s="422"/>
      <c r="DB68" s="74"/>
      <c r="DC68" s="74"/>
    </row>
    <row r="69" spans="1:107" x14ac:dyDescent="0.25">
      <c r="A69" s="515"/>
      <c r="B69" s="74"/>
      <c r="C69" s="452"/>
      <c r="D69" s="54">
        <f>D68+7</f>
        <v>42708</v>
      </c>
      <c r="E69" s="73" t="s">
        <v>71</v>
      </c>
      <c r="F69" s="86"/>
      <c r="G69" s="74"/>
      <c r="H69" s="96"/>
      <c r="I69" s="94"/>
      <c r="J69" s="477"/>
      <c r="K69" s="477"/>
      <c r="L69" s="478"/>
      <c r="M69" s="478"/>
      <c r="N69" s="95"/>
      <c r="O69" s="174"/>
      <c r="P69" s="83"/>
      <c r="Q69" s="83"/>
      <c r="R69" s="423"/>
      <c r="S69" s="423"/>
      <c r="T69" s="79"/>
      <c r="U69" s="80"/>
      <c r="V69" s="422"/>
      <c r="W69" s="422"/>
      <c r="X69" s="84"/>
      <c r="Y69" s="84"/>
      <c r="Z69" s="79"/>
      <c r="AA69" s="80"/>
      <c r="AB69" s="422"/>
      <c r="AC69" s="422"/>
      <c r="AD69" s="423"/>
      <c r="AE69" s="423"/>
      <c r="AF69" s="79"/>
      <c r="AG69" s="80"/>
      <c r="AH69" s="422"/>
      <c r="AI69" s="422"/>
      <c r="AJ69" s="423"/>
      <c r="AK69" s="423"/>
      <c r="AL69" s="79"/>
      <c r="AM69" s="80"/>
      <c r="AN69" s="422"/>
      <c r="AO69" s="422"/>
      <c r="AP69" s="423"/>
      <c r="AQ69" s="423"/>
      <c r="AR69" s="79"/>
      <c r="AS69" s="80"/>
      <c r="AT69" s="422"/>
      <c r="AU69" s="422"/>
      <c r="AV69" s="423"/>
      <c r="AW69" s="423"/>
      <c r="AX69" s="79"/>
      <c r="AY69" s="80"/>
      <c r="AZ69" s="422"/>
      <c r="BA69" s="422"/>
      <c r="BB69" s="423"/>
      <c r="BC69" s="423"/>
      <c r="BD69" s="74"/>
      <c r="BE69" s="74"/>
      <c r="BF69" s="123"/>
      <c r="BG69" s="80"/>
      <c r="BH69" s="422"/>
      <c r="BI69" s="422"/>
      <c r="BJ69" s="423"/>
      <c r="BK69" s="423"/>
      <c r="BL69" s="79"/>
      <c r="BM69" s="80"/>
      <c r="BN69" s="422"/>
      <c r="BO69" s="422"/>
      <c r="BP69" s="423"/>
      <c r="BQ69" s="423"/>
      <c r="BR69" s="79"/>
      <c r="BS69" s="80"/>
      <c r="BT69" s="422"/>
      <c r="BU69" s="422"/>
      <c r="BV69" s="423"/>
      <c r="BW69" s="423"/>
      <c r="BX69" s="79"/>
      <c r="BY69" s="80"/>
      <c r="BZ69" s="422"/>
      <c r="CA69" s="422"/>
      <c r="CB69" s="423"/>
      <c r="CC69" s="423"/>
      <c r="CD69" s="79"/>
      <c r="CE69" s="80"/>
      <c r="CF69" s="422"/>
      <c r="CG69" s="422"/>
      <c r="CH69" s="423"/>
      <c r="CI69" s="423"/>
      <c r="CJ69" s="79"/>
      <c r="CK69" s="80"/>
      <c r="CL69" s="422"/>
      <c r="CM69" s="422"/>
      <c r="CN69" s="423"/>
      <c r="CO69" s="423"/>
      <c r="CP69" s="79"/>
      <c r="CQ69" s="80"/>
      <c r="CR69" s="422"/>
      <c r="CS69" s="422"/>
      <c r="CT69" s="423"/>
      <c r="CU69" s="423"/>
      <c r="CV69" s="79"/>
      <c r="CW69" s="80"/>
      <c r="CX69" s="422"/>
      <c r="CY69" s="422"/>
      <c r="CZ69" s="423"/>
      <c r="DA69" s="423"/>
      <c r="DB69" s="74"/>
      <c r="DC69" s="74"/>
    </row>
    <row r="70" spans="1:107" ht="15.75" thickBot="1" x14ac:dyDescent="0.3">
      <c r="A70" s="515"/>
      <c r="B70" s="74"/>
      <c r="C70" s="452"/>
      <c r="D70" s="54">
        <f>D69+7</f>
        <v>42715</v>
      </c>
      <c r="E70" s="73" t="s">
        <v>72</v>
      </c>
      <c r="F70" s="86"/>
      <c r="G70" s="74"/>
      <c r="H70" s="96"/>
      <c r="I70" s="477"/>
      <c r="J70" s="477"/>
      <c r="K70" s="477"/>
      <c r="L70" s="479"/>
      <c r="M70" s="479"/>
      <c r="N70" s="95"/>
      <c r="O70" s="174"/>
      <c r="P70" s="83"/>
      <c r="Q70" s="83"/>
      <c r="R70" s="423"/>
      <c r="S70" s="423"/>
      <c r="T70" s="79"/>
      <c r="U70" s="80"/>
      <c r="V70" s="422"/>
      <c r="W70" s="422"/>
      <c r="X70" s="423"/>
      <c r="Y70" s="423"/>
      <c r="Z70" s="79"/>
      <c r="AA70" s="80"/>
      <c r="AB70" s="422"/>
      <c r="AC70" s="422"/>
      <c r="AD70" s="423"/>
      <c r="AE70" s="423"/>
      <c r="AF70" s="79"/>
      <c r="AG70" s="80"/>
      <c r="AH70" s="422"/>
      <c r="AI70" s="422"/>
      <c r="AJ70" s="423"/>
      <c r="AK70" s="423"/>
      <c r="AL70" s="79"/>
      <c r="AM70" s="80"/>
      <c r="AN70" s="422"/>
      <c r="AO70" s="422"/>
      <c r="AP70" s="423"/>
      <c r="AQ70" s="423"/>
      <c r="AR70" s="79"/>
      <c r="AS70" s="80"/>
      <c r="AT70" s="422"/>
      <c r="AU70" s="422"/>
      <c r="AV70" s="423"/>
      <c r="AW70" s="423"/>
      <c r="AX70" s="79"/>
      <c r="AY70" s="80"/>
      <c r="AZ70" s="422"/>
      <c r="BA70" s="422"/>
      <c r="BB70" s="423"/>
      <c r="BC70" s="423"/>
      <c r="BD70" s="79"/>
      <c r="BE70" s="74"/>
      <c r="BF70" s="123"/>
      <c r="BG70" s="80"/>
      <c r="BH70" s="422"/>
      <c r="BI70" s="422"/>
      <c r="BJ70" s="423"/>
      <c r="BK70" s="423"/>
      <c r="BL70" s="79"/>
      <c r="BM70" s="80"/>
      <c r="BN70" s="422"/>
      <c r="BO70" s="422"/>
      <c r="BP70" s="423"/>
      <c r="BQ70" s="423"/>
      <c r="BR70" s="79"/>
      <c r="BS70" s="80"/>
      <c r="BT70" s="422"/>
      <c r="BU70" s="422"/>
      <c r="BV70" s="423"/>
      <c r="BW70" s="423"/>
      <c r="BX70" s="79"/>
      <c r="BY70" s="80"/>
      <c r="BZ70" s="422"/>
      <c r="CA70" s="422"/>
      <c r="CB70" s="423"/>
      <c r="CC70" s="423"/>
      <c r="CD70" s="79"/>
      <c r="CE70" s="80"/>
      <c r="CF70" s="422"/>
      <c r="CG70" s="422"/>
      <c r="CH70" s="423"/>
      <c r="CI70" s="423"/>
      <c r="CJ70" s="79"/>
      <c r="CK70" s="80"/>
      <c r="CL70" s="422"/>
      <c r="CM70" s="422"/>
      <c r="CN70" s="423"/>
      <c r="CO70" s="423"/>
      <c r="CP70" s="79"/>
      <c r="CQ70" s="80"/>
      <c r="CR70" s="422"/>
      <c r="CS70" s="422"/>
      <c r="CT70" s="423"/>
      <c r="CU70" s="423"/>
      <c r="CV70" s="79"/>
      <c r="CW70" s="80"/>
      <c r="CX70" s="422"/>
      <c r="CY70" s="422"/>
      <c r="CZ70" s="423"/>
      <c r="DA70" s="423"/>
      <c r="DB70" s="74"/>
      <c r="DC70" s="74"/>
    </row>
    <row r="71" spans="1:107" x14ac:dyDescent="0.25">
      <c r="A71" s="515"/>
      <c r="B71" s="74"/>
      <c r="C71" s="452"/>
      <c r="D71" s="54">
        <f>D70+7</f>
        <v>42722</v>
      </c>
      <c r="E71" s="73" t="s">
        <v>73</v>
      </c>
      <c r="F71" s="86"/>
      <c r="G71" s="74"/>
      <c r="H71" s="96"/>
      <c r="I71" s="481"/>
      <c r="J71" s="481"/>
      <c r="K71" s="481"/>
      <c r="L71" s="479"/>
      <c r="M71" s="479"/>
      <c r="N71" s="62"/>
      <c r="O71" s="119"/>
      <c r="P71" s="480"/>
      <c r="Q71" s="480"/>
      <c r="R71" s="486"/>
      <c r="S71" s="486"/>
      <c r="T71" s="91"/>
      <c r="U71" s="119"/>
      <c r="V71" s="480"/>
      <c r="W71" s="480"/>
      <c r="X71" s="486"/>
      <c r="Y71" s="486"/>
      <c r="Z71" s="91"/>
      <c r="AA71" s="119"/>
      <c r="AB71" s="480"/>
      <c r="AC71" s="480"/>
      <c r="AD71" s="486"/>
      <c r="AE71" s="486"/>
      <c r="AF71" s="91"/>
      <c r="AG71" s="119"/>
      <c r="AH71" s="480"/>
      <c r="AI71" s="480"/>
      <c r="AJ71" s="486"/>
      <c r="AK71" s="486"/>
      <c r="AL71" s="91"/>
      <c r="AM71" s="119"/>
      <c r="AN71" s="480"/>
      <c r="AO71" s="480"/>
      <c r="AP71" s="486"/>
      <c r="AQ71" s="486"/>
      <c r="AR71" s="91"/>
      <c r="AS71" s="119"/>
      <c r="AT71" s="480"/>
      <c r="AU71" s="480"/>
      <c r="AV71" s="486"/>
      <c r="AW71" s="486"/>
      <c r="AX71" s="91"/>
      <c r="AY71" s="119"/>
      <c r="AZ71" s="480"/>
      <c r="BA71" s="480"/>
      <c r="BB71" s="486"/>
      <c r="BC71" s="486"/>
      <c r="BD71" s="92"/>
      <c r="BE71" s="74"/>
      <c r="BF71" s="103"/>
      <c r="BG71" s="126"/>
      <c r="BH71" s="496"/>
      <c r="BI71" s="496"/>
      <c r="BJ71" s="497"/>
      <c r="BK71" s="497"/>
      <c r="BL71" s="99"/>
      <c r="BM71" s="126"/>
      <c r="BN71" s="496"/>
      <c r="BO71" s="496"/>
      <c r="BP71" s="497"/>
      <c r="BQ71" s="497"/>
      <c r="BR71" s="99"/>
      <c r="BS71" s="126"/>
      <c r="BT71" s="496"/>
      <c r="BU71" s="496"/>
      <c r="BV71" s="497"/>
      <c r="BW71" s="497"/>
      <c r="BX71" s="99"/>
      <c r="BY71" s="126"/>
      <c r="BZ71" s="496"/>
      <c r="CA71" s="496"/>
      <c r="CB71" s="497"/>
      <c r="CC71" s="497"/>
      <c r="CD71" s="99"/>
      <c r="CE71" s="126"/>
      <c r="CF71" s="496"/>
      <c r="CG71" s="496"/>
      <c r="CH71" s="497"/>
      <c r="CI71" s="497"/>
      <c r="CJ71" s="99"/>
      <c r="CK71" s="126"/>
      <c r="CL71" s="496"/>
      <c r="CM71" s="496"/>
      <c r="CN71" s="497"/>
      <c r="CO71" s="497"/>
      <c r="CP71" s="99"/>
      <c r="CQ71" s="126"/>
      <c r="CR71" s="496"/>
      <c r="CS71" s="496"/>
      <c r="CT71" s="497"/>
      <c r="CU71" s="497"/>
      <c r="CV71" s="99"/>
      <c r="CW71" s="126"/>
      <c r="CX71" s="496"/>
      <c r="CY71" s="496"/>
      <c r="CZ71" s="497"/>
      <c r="DA71" s="497"/>
      <c r="DB71" s="100"/>
      <c r="DC71" s="74"/>
    </row>
    <row r="72" spans="1:107" x14ac:dyDescent="0.25">
      <c r="A72" s="515"/>
      <c r="B72" s="74"/>
      <c r="C72" s="452"/>
      <c r="D72" s="54">
        <f>VALUE(F72&amp;Kalenderjahr)</f>
        <v>42729</v>
      </c>
      <c r="E72" s="73" t="s">
        <v>75</v>
      </c>
      <c r="F72" s="86" t="s">
        <v>74</v>
      </c>
      <c r="G72" s="74"/>
      <c r="H72" s="248" t="s">
        <v>135</v>
      </c>
      <c r="I72" s="283" t="s">
        <v>19</v>
      </c>
      <c r="J72" s="476"/>
      <c r="K72" s="477"/>
      <c r="L72" s="478"/>
      <c r="M72" s="478"/>
      <c r="N72" s="62"/>
      <c r="O72" s="284"/>
      <c r="P72" s="487"/>
      <c r="Q72" s="488"/>
      <c r="R72" s="489"/>
      <c r="S72" s="489"/>
      <c r="T72" s="64"/>
      <c r="U72" s="284"/>
      <c r="V72" s="487"/>
      <c r="W72" s="488"/>
      <c r="X72" s="489"/>
      <c r="Y72" s="489"/>
      <c r="Z72" s="62"/>
      <c r="AA72" s="284"/>
      <c r="AB72" s="487"/>
      <c r="AC72" s="488"/>
      <c r="AD72" s="489"/>
      <c r="AE72" s="489"/>
      <c r="AF72" s="62"/>
      <c r="AG72" s="284"/>
      <c r="AH72" s="487"/>
      <c r="AI72" s="488"/>
      <c r="AJ72" s="489"/>
      <c r="AK72" s="489"/>
      <c r="AL72" s="62"/>
      <c r="AM72" s="284"/>
      <c r="AN72" s="487"/>
      <c r="AO72" s="488"/>
      <c r="AP72" s="489"/>
      <c r="AQ72" s="489"/>
      <c r="AR72" s="62"/>
      <c r="AS72" s="284"/>
      <c r="AT72" s="487"/>
      <c r="AU72" s="488"/>
      <c r="AV72" s="489"/>
      <c r="AW72" s="489"/>
      <c r="AX72" s="62"/>
      <c r="AY72" s="284"/>
      <c r="AZ72" s="487"/>
      <c r="BA72" s="488"/>
      <c r="BB72" s="489"/>
      <c r="BC72" s="489"/>
      <c r="BD72" s="95"/>
      <c r="BE72" s="74"/>
      <c r="BF72" s="103"/>
      <c r="BG72" s="284"/>
      <c r="BH72" s="498"/>
      <c r="BI72" s="499"/>
      <c r="BJ72" s="495"/>
      <c r="BK72" s="495"/>
      <c r="BL72" s="58"/>
      <c r="BM72" s="285"/>
      <c r="BN72" s="498"/>
      <c r="BO72" s="499"/>
      <c r="BP72" s="495"/>
      <c r="BQ72" s="495"/>
      <c r="BR72" s="58"/>
      <c r="BS72" s="285"/>
      <c r="BT72" s="498"/>
      <c r="BU72" s="499"/>
      <c r="BV72" s="495"/>
      <c r="BW72" s="495"/>
      <c r="BX72" s="58"/>
      <c r="BY72" s="285"/>
      <c r="BZ72" s="498"/>
      <c r="CA72" s="499"/>
      <c r="CB72" s="495"/>
      <c r="CC72" s="495"/>
      <c r="CD72" s="58"/>
      <c r="CE72" s="285"/>
      <c r="CF72" s="498"/>
      <c r="CG72" s="499"/>
      <c r="CH72" s="495"/>
      <c r="CI72" s="495"/>
      <c r="CJ72" s="58"/>
      <c r="CK72" s="285"/>
      <c r="CL72" s="498"/>
      <c r="CM72" s="499"/>
      <c r="CN72" s="495"/>
      <c r="CO72" s="495"/>
      <c r="CP72" s="58"/>
      <c r="CQ72" s="285"/>
      <c r="CR72" s="498"/>
      <c r="CS72" s="499"/>
      <c r="CT72" s="495"/>
      <c r="CU72" s="495"/>
      <c r="CV72" s="58"/>
      <c r="CW72" s="285"/>
      <c r="CX72" s="498"/>
      <c r="CY72" s="499"/>
      <c r="CZ72" s="495"/>
      <c r="DA72" s="495"/>
      <c r="DB72" s="102"/>
      <c r="DC72" s="74"/>
    </row>
    <row r="73" spans="1:107" ht="15" customHeight="1" x14ac:dyDescent="0.25">
      <c r="A73" s="515"/>
      <c r="B73" s="74"/>
      <c r="C73" s="452"/>
      <c r="D73" s="54">
        <f>VALUE(F73&amp;Kalenderjahr)</f>
        <v>42730</v>
      </c>
      <c r="E73" s="73" t="s">
        <v>76</v>
      </c>
      <c r="F73" s="86" t="s">
        <v>77</v>
      </c>
      <c r="G73" s="74"/>
      <c r="H73" s="248" t="s">
        <v>136</v>
      </c>
      <c r="I73" s="458" t="s">
        <v>38</v>
      </c>
      <c r="J73" s="458"/>
      <c r="K73" s="458"/>
      <c r="L73" s="458"/>
      <c r="M73" s="458"/>
      <c r="N73" s="62"/>
      <c r="O73" s="412" t="s">
        <v>82</v>
      </c>
      <c r="P73" s="413"/>
      <c r="Q73" s="413"/>
      <c r="R73" s="413"/>
      <c r="S73" s="414"/>
      <c r="T73" s="62"/>
      <c r="U73" s="412" t="s">
        <v>45</v>
      </c>
      <c r="V73" s="413"/>
      <c r="W73" s="413"/>
      <c r="X73" s="413"/>
      <c r="Y73" s="414"/>
      <c r="Z73" s="62"/>
      <c r="AA73" s="412" t="s">
        <v>46</v>
      </c>
      <c r="AB73" s="413"/>
      <c r="AC73" s="413"/>
      <c r="AD73" s="413"/>
      <c r="AE73" s="414"/>
      <c r="AF73" s="62"/>
      <c r="AG73" s="412" t="s">
        <v>47</v>
      </c>
      <c r="AH73" s="413"/>
      <c r="AI73" s="413"/>
      <c r="AJ73" s="413"/>
      <c r="AK73" s="414"/>
      <c r="AL73" s="62"/>
      <c r="AM73" s="412" t="s">
        <v>48</v>
      </c>
      <c r="AN73" s="413"/>
      <c r="AO73" s="413"/>
      <c r="AP73" s="413"/>
      <c r="AQ73" s="414"/>
      <c r="AR73" s="62"/>
      <c r="AS73" s="412" t="s">
        <v>49</v>
      </c>
      <c r="AT73" s="413"/>
      <c r="AU73" s="413"/>
      <c r="AV73" s="413"/>
      <c r="AW73" s="414"/>
      <c r="AX73" s="62"/>
      <c r="AY73" s="412" t="s">
        <v>50</v>
      </c>
      <c r="AZ73" s="413"/>
      <c r="BA73" s="413"/>
      <c r="BB73" s="413"/>
      <c r="BC73" s="414"/>
      <c r="BD73" s="95"/>
      <c r="BE73" s="74"/>
      <c r="BF73" s="103"/>
      <c r="BG73" s="412" t="s">
        <v>51</v>
      </c>
      <c r="BH73" s="413"/>
      <c r="BI73" s="413"/>
      <c r="BJ73" s="413"/>
      <c r="BK73" s="414"/>
      <c r="BL73" s="58"/>
      <c r="BM73" s="412" t="s">
        <v>52</v>
      </c>
      <c r="BN73" s="413"/>
      <c r="BO73" s="413"/>
      <c r="BP73" s="413"/>
      <c r="BQ73" s="414"/>
      <c r="BR73" s="58"/>
      <c r="BS73" s="412" t="s">
        <v>53</v>
      </c>
      <c r="BT73" s="413"/>
      <c r="BU73" s="413"/>
      <c r="BV73" s="413"/>
      <c r="BW73" s="414"/>
      <c r="BX73" s="58"/>
      <c r="BY73" s="412" t="s">
        <v>54</v>
      </c>
      <c r="BZ73" s="413"/>
      <c r="CA73" s="413"/>
      <c r="CB73" s="413"/>
      <c r="CC73" s="414"/>
      <c r="CD73" s="58"/>
      <c r="CE73" s="412" t="s">
        <v>55</v>
      </c>
      <c r="CF73" s="413"/>
      <c r="CG73" s="413"/>
      <c r="CH73" s="413"/>
      <c r="CI73" s="414"/>
      <c r="CJ73" s="58"/>
      <c r="CK73" s="412" t="s">
        <v>56</v>
      </c>
      <c r="CL73" s="413"/>
      <c r="CM73" s="413"/>
      <c r="CN73" s="413"/>
      <c r="CO73" s="414"/>
      <c r="CP73" s="58"/>
      <c r="CQ73" s="412" t="s">
        <v>92</v>
      </c>
      <c r="CR73" s="413"/>
      <c r="CS73" s="413"/>
      <c r="CT73" s="413"/>
      <c r="CU73" s="414"/>
      <c r="CV73" s="58"/>
      <c r="CW73" s="412" t="s">
        <v>57</v>
      </c>
      <c r="CX73" s="413"/>
      <c r="CY73" s="413"/>
      <c r="CZ73" s="413"/>
      <c r="DA73" s="414"/>
      <c r="DB73" s="102"/>
      <c r="DC73" s="74"/>
    </row>
    <row r="74" spans="1:107" x14ac:dyDescent="0.25">
      <c r="A74" s="515"/>
      <c r="B74" s="74"/>
      <c r="C74" s="452"/>
      <c r="D74" s="54">
        <f>VALUE(F74&amp;Kalenderjahr)</f>
        <v>42735</v>
      </c>
      <c r="E74" s="73" t="s">
        <v>79</v>
      </c>
      <c r="F74" s="86" t="s">
        <v>78</v>
      </c>
      <c r="G74" s="74"/>
      <c r="H74" s="248" t="s">
        <v>137</v>
      </c>
      <c r="I74" s="52" t="s">
        <v>26</v>
      </c>
      <c r="J74" s="471" t="s">
        <v>27</v>
      </c>
      <c r="K74" s="471"/>
      <c r="L74" s="475" t="s">
        <v>28</v>
      </c>
      <c r="M74" s="475"/>
      <c r="N74" s="62"/>
      <c r="O74" s="52" t="s">
        <v>26</v>
      </c>
      <c r="P74" s="471" t="s">
        <v>27</v>
      </c>
      <c r="Q74" s="471"/>
      <c r="R74" s="475" t="s">
        <v>28</v>
      </c>
      <c r="S74" s="475"/>
      <c r="T74" s="62"/>
      <c r="U74" s="52" t="s">
        <v>26</v>
      </c>
      <c r="V74" s="471" t="s">
        <v>27</v>
      </c>
      <c r="W74" s="471"/>
      <c r="X74" s="475" t="s">
        <v>28</v>
      </c>
      <c r="Y74" s="475"/>
      <c r="Z74" s="62"/>
      <c r="AA74" s="52" t="s">
        <v>26</v>
      </c>
      <c r="AB74" s="471" t="s">
        <v>27</v>
      </c>
      <c r="AC74" s="471"/>
      <c r="AD74" s="475" t="s">
        <v>28</v>
      </c>
      <c r="AE74" s="475"/>
      <c r="AF74" s="62"/>
      <c r="AG74" s="52" t="s">
        <v>26</v>
      </c>
      <c r="AH74" s="471" t="s">
        <v>27</v>
      </c>
      <c r="AI74" s="471"/>
      <c r="AJ74" s="475" t="s">
        <v>28</v>
      </c>
      <c r="AK74" s="475"/>
      <c r="AL74" s="62"/>
      <c r="AM74" s="52" t="s">
        <v>26</v>
      </c>
      <c r="AN74" s="471" t="s">
        <v>27</v>
      </c>
      <c r="AO74" s="471"/>
      <c r="AP74" s="475" t="s">
        <v>28</v>
      </c>
      <c r="AQ74" s="475"/>
      <c r="AR74" s="62"/>
      <c r="AS74" s="52" t="s">
        <v>26</v>
      </c>
      <c r="AT74" s="500" t="s">
        <v>27</v>
      </c>
      <c r="AU74" s="501"/>
      <c r="AV74" s="502" t="s">
        <v>28</v>
      </c>
      <c r="AW74" s="503"/>
      <c r="AX74" s="62"/>
      <c r="AY74" s="56" t="s">
        <v>26</v>
      </c>
      <c r="AZ74" s="504" t="s">
        <v>27</v>
      </c>
      <c r="BA74" s="505"/>
      <c r="BB74" s="502" t="s">
        <v>28</v>
      </c>
      <c r="BC74" s="503"/>
      <c r="BD74" s="95"/>
      <c r="BE74" s="74"/>
      <c r="BF74" s="103"/>
      <c r="BG74" s="56" t="s">
        <v>26</v>
      </c>
      <c r="BH74" s="504" t="s">
        <v>27</v>
      </c>
      <c r="BI74" s="505"/>
      <c r="BJ74" s="502" t="s">
        <v>28</v>
      </c>
      <c r="BK74" s="503"/>
      <c r="BL74" s="58"/>
      <c r="BM74" s="56" t="s">
        <v>26</v>
      </c>
      <c r="BN74" s="504" t="s">
        <v>27</v>
      </c>
      <c r="BO74" s="505"/>
      <c r="BP74" s="502" t="s">
        <v>28</v>
      </c>
      <c r="BQ74" s="503"/>
      <c r="BR74" s="58"/>
      <c r="BS74" s="56" t="s">
        <v>26</v>
      </c>
      <c r="BT74" s="504" t="s">
        <v>27</v>
      </c>
      <c r="BU74" s="505"/>
      <c r="BV74" s="502" t="s">
        <v>28</v>
      </c>
      <c r="BW74" s="503"/>
      <c r="BX74" s="58"/>
      <c r="BY74" s="56" t="s">
        <v>26</v>
      </c>
      <c r="BZ74" s="504" t="s">
        <v>27</v>
      </c>
      <c r="CA74" s="505"/>
      <c r="CB74" s="502" t="s">
        <v>28</v>
      </c>
      <c r="CC74" s="503"/>
      <c r="CD74" s="58"/>
      <c r="CE74" s="56" t="s">
        <v>26</v>
      </c>
      <c r="CF74" s="504" t="s">
        <v>27</v>
      </c>
      <c r="CG74" s="505"/>
      <c r="CH74" s="502" t="s">
        <v>28</v>
      </c>
      <c r="CI74" s="503"/>
      <c r="CJ74" s="58"/>
      <c r="CK74" s="56" t="s">
        <v>26</v>
      </c>
      <c r="CL74" s="504" t="s">
        <v>27</v>
      </c>
      <c r="CM74" s="505"/>
      <c r="CN74" s="502" t="s">
        <v>28</v>
      </c>
      <c r="CO74" s="503"/>
      <c r="CP74" s="58"/>
      <c r="CQ74" s="56" t="s">
        <v>26</v>
      </c>
      <c r="CR74" s="504" t="s">
        <v>27</v>
      </c>
      <c r="CS74" s="505"/>
      <c r="CT74" s="502" t="s">
        <v>28</v>
      </c>
      <c r="CU74" s="503"/>
      <c r="CV74" s="58"/>
      <c r="CW74" s="56" t="s">
        <v>26</v>
      </c>
      <c r="CX74" s="504" t="s">
        <v>27</v>
      </c>
      <c r="CY74" s="505"/>
      <c r="CZ74" s="502" t="s">
        <v>28</v>
      </c>
      <c r="DA74" s="503"/>
      <c r="DB74" s="102"/>
      <c r="DC74" s="74"/>
    </row>
    <row r="75" spans="1:107" x14ac:dyDescent="0.25">
      <c r="A75" s="515"/>
      <c r="B75" s="74"/>
      <c r="C75" s="455" t="s">
        <v>98</v>
      </c>
      <c r="D75" s="55">
        <f>IF($I61&lt;&gt;"",I61,IF($Q59&lt;&gt;"",Q59," -"))</f>
        <v>42375</v>
      </c>
      <c r="E75" s="55" t="str">
        <f>IF($I61&lt;&gt;"",J61,IF($Q59&lt;&gt;"",R59," -"))</f>
        <v>Heilige 3 Könige</v>
      </c>
      <c r="F75" s="87" t="str">
        <f>IF($I61&lt;&gt;"",L61,IF($Q59&lt;&gt;"",T59," -"))</f>
        <v>06.01.</v>
      </c>
      <c r="G75" s="74"/>
      <c r="H75" s="248" t="s">
        <v>138</v>
      </c>
      <c r="I75" s="55">
        <f>VALUE(L75&amp;Kalenderjahr)</f>
        <v>42375</v>
      </c>
      <c r="J75" s="428" t="s">
        <v>61</v>
      </c>
      <c r="K75" s="428"/>
      <c r="L75" s="459" t="s">
        <v>21</v>
      </c>
      <c r="M75" s="459"/>
      <c r="N75" s="62"/>
      <c r="O75" s="51">
        <f>VALUE(R75&amp;Kalenderjahr)</f>
        <v>42375</v>
      </c>
      <c r="P75" s="428" t="s">
        <v>61</v>
      </c>
      <c r="Q75" s="428"/>
      <c r="R75" s="459" t="s">
        <v>21</v>
      </c>
      <c r="S75" s="459"/>
      <c r="T75" s="62"/>
      <c r="U75" s="286">
        <f t="shared" ref="U75:U82" si="6">VALUE(X75&amp;Kalenderjahr)</f>
        <v>-2016</v>
      </c>
      <c r="V75" s="484" t="s">
        <v>44</v>
      </c>
      <c r="W75" s="484"/>
      <c r="X75" s="485" t="s">
        <v>44</v>
      </c>
      <c r="Y75" s="485"/>
      <c r="Z75" s="62"/>
      <c r="AA75" s="187">
        <f t="shared" ref="AA75:AA82" si="7">VALUE(AD75&amp;Kalenderjahr)</f>
        <v>42674</v>
      </c>
      <c r="AB75" s="428" t="s">
        <v>89</v>
      </c>
      <c r="AC75" s="428"/>
      <c r="AD75" s="459" t="s">
        <v>88</v>
      </c>
      <c r="AE75" s="459"/>
      <c r="AF75" s="62"/>
      <c r="AG75" s="286">
        <f t="shared" ref="AG75:AG82" si="8">VALUE(AJ75&amp;Kalenderjahr)</f>
        <v>-2016</v>
      </c>
      <c r="AH75" s="484" t="s">
        <v>44</v>
      </c>
      <c r="AI75" s="484"/>
      <c r="AJ75" s="485" t="s">
        <v>44</v>
      </c>
      <c r="AK75" s="485"/>
      <c r="AL75" s="62"/>
      <c r="AM75" s="286">
        <f t="shared" ref="AM75:AM82" si="9">VALUE(AP75&amp;Kalenderjahr)</f>
        <v>-2016</v>
      </c>
      <c r="AN75" s="484" t="s">
        <v>44</v>
      </c>
      <c r="AO75" s="484"/>
      <c r="AP75" s="485" t="s">
        <v>44</v>
      </c>
      <c r="AQ75" s="485"/>
      <c r="AR75" s="62"/>
      <c r="AS75" s="55">
        <f>D61+60</f>
        <v>42516</v>
      </c>
      <c r="AT75" s="428" t="s">
        <v>68</v>
      </c>
      <c r="AU75" s="428"/>
      <c r="AV75" s="428" t="s">
        <v>69</v>
      </c>
      <c r="AW75" s="428"/>
      <c r="AX75" s="62"/>
      <c r="AY75" s="51">
        <f t="shared" ref="AY75:AY82" si="10">VALUE(BB75&amp;Kalenderjahr)</f>
        <v>42674</v>
      </c>
      <c r="AZ75" s="428" t="s">
        <v>89</v>
      </c>
      <c r="BA75" s="428"/>
      <c r="BB75" s="459" t="s">
        <v>88</v>
      </c>
      <c r="BC75" s="459"/>
      <c r="BD75" s="95"/>
      <c r="BE75" s="74"/>
      <c r="BF75" s="103"/>
      <c r="BG75" s="286">
        <f t="shared" ref="BG75:BG82" si="11">VALUE(BJ75&amp;Kalenderjahr)</f>
        <v>-2016</v>
      </c>
      <c r="BH75" s="484" t="s">
        <v>44</v>
      </c>
      <c r="BI75" s="484"/>
      <c r="BJ75" s="485" t="s">
        <v>44</v>
      </c>
      <c r="BK75" s="485"/>
      <c r="BL75" s="58"/>
      <c r="BM75" s="187">
        <f>D61+60</f>
        <v>42516</v>
      </c>
      <c r="BN75" s="428" t="s">
        <v>68</v>
      </c>
      <c r="BO75" s="428"/>
      <c r="BP75" s="428" t="s">
        <v>69</v>
      </c>
      <c r="BQ75" s="428"/>
      <c r="BR75" s="58"/>
      <c r="BS75" s="55">
        <f>D61+60</f>
        <v>42516</v>
      </c>
      <c r="BT75" s="428" t="s">
        <v>68</v>
      </c>
      <c r="BU75" s="428"/>
      <c r="BV75" s="428" t="s">
        <v>69</v>
      </c>
      <c r="BW75" s="428"/>
      <c r="BX75" s="58"/>
      <c r="BY75" s="55">
        <f>D61+60</f>
        <v>42516</v>
      </c>
      <c r="BZ75" s="428" t="s">
        <v>68</v>
      </c>
      <c r="CA75" s="428"/>
      <c r="CB75" s="428" t="s">
        <v>69</v>
      </c>
      <c r="CC75" s="428"/>
      <c r="CD75" s="58"/>
      <c r="CE75" s="55">
        <f>VALUE(CH75&amp;Kalenderjahr)</f>
        <v>42674</v>
      </c>
      <c r="CF75" s="428" t="s">
        <v>89</v>
      </c>
      <c r="CG75" s="428"/>
      <c r="CH75" s="459" t="s">
        <v>88</v>
      </c>
      <c r="CI75" s="459"/>
      <c r="CJ75" s="58"/>
      <c r="CK75" s="55">
        <f t="shared" ref="CK75:CK82" si="12">VALUE(CN75&amp;Kalenderjahr)</f>
        <v>42375</v>
      </c>
      <c r="CL75" s="428" t="s">
        <v>61</v>
      </c>
      <c r="CM75" s="428"/>
      <c r="CN75" s="459" t="s">
        <v>21</v>
      </c>
      <c r="CO75" s="459"/>
      <c r="CP75" s="58"/>
      <c r="CQ75" s="286">
        <f t="shared" ref="CQ75:CQ82" si="13">VALUE(CT75&amp;Kalenderjahr)</f>
        <v>-2016</v>
      </c>
      <c r="CR75" s="484" t="s">
        <v>44</v>
      </c>
      <c r="CS75" s="484"/>
      <c r="CT75" s="485" t="s">
        <v>44</v>
      </c>
      <c r="CU75" s="485"/>
      <c r="CV75" s="58"/>
      <c r="CW75" s="55">
        <f t="shared" ref="CW75:CW82" si="14">VALUE(CZ75&amp;Kalenderjahr)</f>
        <v>42674</v>
      </c>
      <c r="CX75" s="428" t="s">
        <v>89</v>
      </c>
      <c r="CY75" s="428"/>
      <c r="CZ75" s="459" t="s">
        <v>88</v>
      </c>
      <c r="DA75" s="459"/>
      <c r="DB75" s="102"/>
      <c r="DC75" s="74"/>
    </row>
    <row r="76" spans="1:107" x14ac:dyDescent="0.25">
      <c r="A76" s="515"/>
      <c r="B76" s="74"/>
      <c r="C76" s="456"/>
      <c r="D76" s="55">
        <f t="shared" ref="D76:D82" si="15">IF(I62&lt;&gt;"",I62,IF(Q60&lt;&gt;"",Q60," -"))</f>
        <v>42516</v>
      </c>
      <c r="E76" s="55" t="str">
        <f t="shared" ref="E76:E82" si="16">IF($I62&lt;&gt;"",J62,IF($Q60&lt;&gt;"",R60," -"))</f>
        <v>Fronleichnam</v>
      </c>
      <c r="F76" s="87" t="str">
        <f t="shared" ref="F76:F82" si="17">IF($I62&lt;&gt;"",L62,IF($Q60&lt;&gt;"",T60," -"))</f>
        <v>Ostersonntag +60</v>
      </c>
      <c r="G76" s="74"/>
      <c r="H76" s="96"/>
      <c r="I76" s="55">
        <f>D61+60</f>
        <v>42516</v>
      </c>
      <c r="J76" s="428" t="s">
        <v>68</v>
      </c>
      <c r="K76" s="428"/>
      <c r="L76" s="428" t="s">
        <v>69</v>
      </c>
      <c r="M76" s="428"/>
      <c r="N76" s="62"/>
      <c r="O76" s="187">
        <f>D61+60</f>
        <v>42516</v>
      </c>
      <c r="P76" s="428" t="s">
        <v>68</v>
      </c>
      <c r="Q76" s="428"/>
      <c r="R76" s="428" t="s">
        <v>69</v>
      </c>
      <c r="S76" s="428"/>
      <c r="T76" s="62"/>
      <c r="U76" s="286">
        <f t="shared" si="6"/>
        <v>-2016</v>
      </c>
      <c r="V76" s="484" t="s">
        <v>44</v>
      </c>
      <c r="W76" s="484"/>
      <c r="X76" s="485" t="s">
        <v>44</v>
      </c>
      <c r="Y76" s="485"/>
      <c r="Z76" s="62"/>
      <c r="AA76" s="286">
        <f t="shared" si="7"/>
        <v>-2016</v>
      </c>
      <c r="AB76" s="484" t="s">
        <v>44</v>
      </c>
      <c r="AC76" s="484"/>
      <c r="AD76" s="485" t="s">
        <v>44</v>
      </c>
      <c r="AE76" s="485"/>
      <c r="AF76" s="62"/>
      <c r="AG76" s="286">
        <f t="shared" si="8"/>
        <v>-2016</v>
      </c>
      <c r="AH76" s="484" t="s">
        <v>44</v>
      </c>
      <c r="AI76" s="484"/>
      <c r="AJ76" s="485" t="s">
        <v>44</v>
      </c>
      <c r="AK76" s="485"/>
      <c r="AL76" s="62"/>
      <c r="AM76" s="286">
        <f t="shared" si="9"/>
        <v>-2016</v>
      </c>
      <c r="AN76" s="484" t="s">
        <v>44</v>
      </c>
      <c r="AO76" s="484"/>
      <c r="AP76" s="485" t="s">
        <v>44</v>
      </c>
      <c r="AQ76" s="485"/>
      <c r="AR76" s="62"/>
      <c r="AS76" s="286">
        <f t="shared" ref="AS76:AS82" si="18">VALUE(AV76&amp;Kalenderjahr)</f>
        <v>-2016</v>
      </c>
      <c r="AT76" s="494" t="s">
        <v>44</v>
      </c>
      <c r="AU76" s="494"/>
      <c r="AV76" s="493" t="s">
        <v>44</v>
      </c>
      <c r="AW76" s="493"/>
      <c r="AX76" s="62"/>
      <c r="AY76" s="286">
        <f t="shared" si="10"/>
        <v>-2016</v>
      </c>
      <c r="AZ76" s="484" t="s">
        <v>44</v>
      </c>
      <c r="BA76" s="484"/>
      <c r="BB76" s="485" t="s">
        <v>44</v>
      </c>
      <c r="BC76" s="485"/>
      <c r="BD76" s="95"/>
      <c r="BE76" s="74"/>
      <c r="BF76" s="103"/>
      <c r="BG76" s="286">
        <f t="shared" si="11"/>
        <v>-2016</v>
      </c>
      <c r="BH76" s="484" t="s">
        <v>44</v>
      </c>
      <c r="BI76" s="484"/>
      <c r="BJ76" s="485" t="s">
        <v>44</v>
      </c>
      <c r="BK76" s="485"/>
      <c r="BL76" s="58"/>
      <c r="BM76" s="187">
        <f t="shared" ref="BM76:BM82" si="19">VALUE(BP76&amp;Kalenderjahr)</f>
        <v>42675</v>
      </c>
      <c r="BN76" s="428" t="s">
        <v>85</v>
      </c>
      <c r="BO76" s="428"/>
      <c r="BP76" s="459" t="s">
        <v>84</v>
      </c>
      <c r="BQ76" s="459"/>
      <c r="BR76" s="58"/>
      <c r="BS76" s="55">
        <f t="shared" ref="BS76:BS82" si="20">VALUE(BV76&amp;Kalenderjahr)</f>
        <v>42675</v>
      </c>
      <c r="BT76" s="428" t="s">
        <v>85</v>
      </c>
      <c r="BU76" s="428"/>
      <c r="BV76" s="459" t="s">
        <v>84</v>
      </c>
      <c r="BW76" s="459"/>
      <c r="BX76" s="58"/>
      <c r="BY76" s="55">
        <f t="shared" ref="BY76:BY82" si="21">VALUE(CB76&amp;Kalenderjahr)</f>
        <v>42597</v>
      </c>
      <c r="BZ76" s="428" t="s">
        <v>87</v>
      </c>
      <c r="CA76" s="428"/>
      <c r="CB76" s="459" t="s">
        <v>86</v>
      </c>
      <c r="CC76" s="459"/>
      <c r="CD76" s="58"/>
      <c r="CE76" s="55">
        <f>DATE(Kalenderjahr,12,25)-WEEKDAY(DATE(Kalenderjahr,12,25),2)-32</f>
        <v>42690</v>
      </c>
      <c r="CF76" s="428" t="s">
        <v>90</v>
      </c>
      <c r="CG76" s="428"/>
      <c r="CH76" s="459" t="s">
        <v>91</v>
      </c>
      <c r="CI76" s="459"/>
      <c r="CJ76" s="58"/>
      <c r="CK76" s="55">
        <f t="shared" si="12"/>
        <v>42674</v>
      </c>
      <c r="CL76" s="428" t="s">
        <v>89</v>
      </c>
      <c r="CM76" s="428"/>
      <c r="CN76" s="459" t="s">
        <v>88</v>
      </c>
      <c r="CO76" s="459"/>
      <c r="CP76" s="58"/>
      <c r="CQ76" s="286">
        <f t="shared" si="13"/>
        <v>-2016</v>
      </c>
      <c r="CR76" s="484" t="s">
        <v>44</v>
      </c>
      <c r="CS76" s="484"/>
      <c r="CT76" s="485" t="s">
        <v>44</v>
      </c>
      <c r="CU76" s="485"/>
      <c r="CV76" s="58"/>
      <c r="CW76" s="286">
        <f t="shared" si="14"/>
        <v>-2016</v>
      </c>
      <c r="CX76" s="484" t="s">
        <v>44</v>
      </c>
      <c r="CY76" s="484"/>
      <c r="CZ76" s="485" t="s">
        <v>44</v>
      </c>
      <c r="DA76" s="485"/>
      <c r="DB76" s="102"/>
      <c r="DC76" s="74"/>
    </row>
    <row r="77" spans="1:107" x14ac:dyDescent="0.25">
      <c r="A77" s="515"/>
      <c r="B77" s="74"/>
      <c r="C77" s="456"/>
      <c r="D77" s="55">
        <f t="shared" si="15"/>
        <v>42675</v>
      </c>
      <c r="E77" s="55" t="str">
        <f t="shared" si="16"/>
        <v>Allerheiligen</v>
      </c>
      <c r="F77" s="87" t="str">
        <f t="shared" si="17"/>
        <v>01.11.</v>
      </c>
      <c r="G77" s="74"/>
      <c r="H77" s="96"/>
      <c r="I77" s="55">
        <f t="shared" ref="I77:I82" si="22">VALUE(L77&amp;Kalenderjahr)</f>
        <v>42675</v>
      </c>
      <c r="J77" s="428" t="s">
        <v>85</v>
      </c>
      <c r="K77" s="428"/>
      <c r="L77" s="459" t="s">
        <v>84</v>
      </c>
      <c r="M77" s="459"/>
      <c r="N77" s="62"/>
      <c r="O77" s="187">
        <f t="shared" ref="O77:O82" si="23">VALUE(R77&amp;Kalenderjahr)</f>
        <v>42597</v>
      </c>
      <c r="P77" s="428" t="s">
        <v>87</v>
      </c>
      <c r="Q77" s="428"/>
      <c r="R77" s="459" t="s">
        <v>86</v>
      </c>
      <c r="S77" s="459"/>
      <c r="T77" s="62"/>
      <c r="U77" s="286">
        <f t="shared" si="6"/>
        <v>-2016</v>
      </c>
      <c r="V77" s="484" t="s">
        <v>44</v>
      </c>
      <c r="W77" s="484"/>
      <c r="X77" s="485" t="s">
        <v>44</v>
      </c>
      <c r="Y77" s="485"/>
      <c r="Z77" s="62"/>
      <c r="AA77" s="286">
        <f t="shared" si="7"/>
        <v>-2016</v>
      </c>
      <c r="AB77" s="484" t="s">
        <v>44</v>
      </c>
      <c r="AC77" s="484"/>
      <c r="AD77" s="485" t="s">
        <v>44</v>
      </c>
      <c r="AE77" s="485"/>
      <c r="AF77" s="62"/>
      <c r="AG77" s="286">
        <f t="shared" si="8"/>
        <v>-2016</v>
      </c>
      <c r="AH77" s="484" t="s">
        <v>44</v>
      </c>
      <c r="AI77" s="484"/>
      <c r="AJ77" s="485" t="s">
        <v>44</v>
      </c>
      <c r="AK77" s="485"/>
      <c r="AL77" s="62"/>
      <c r="AM77" s="286">
        <f t="shared" si="9"/>
        <v>-2016</v>
      </c>
      <c r="AN77" s="484" t="s">
        <v>44</v>
      </c>
      <c r="AO77" s="484"/>
      <c r="AP77" s="485" t="s">
        <v>44</v>
      </c>
      <c r="AQ77" s="485"/>
      <c r="AR77" s="62"/>
      <c r="AS77" s="286">
        <f t="shared" si="18"/>
        <v>-2016</v>
      </c>
      <c r="AT77" s="494" t="s">
        <v>44</v>
      </c>
      <c r="AU77" s="494"/>
      <c r="AV77" s="493" t="s">
        <v>44</v>
      </c>
      <c r="AW77" s="493"/>
      <c r="AX77" s="62"/>
      <c r="AY77" s="286">
        <f t="shared" si="10"/>
        <v>-2016</v>
      </c>
      <c r="AZ77" s="484" t="s">
        <v>44</v>
      </c>
      <c r="BA77" s="484"/>
      <c r="BB77" s="485" t="s">
        <v>44</v>
      </c>
      <c r="BC77" s="485"/>
      <c r="BD77" s="95"/>
      <c r="BE77" s="74"/>
      <c r="BF77" s="103"/>
      <c r="BG77" s="286">
        <f t="shared" si="11"/>
        <v>-2016</v>
      </c>
      <c r="BH77" s="484" t="s">
        <v>44</v>
      </c>
      <c r="BI77" s="484"/>
      <c r="BJ77" s="485" t="s">
        <v>44</v>
      </c>
      <c r="BK77" s="485"/>
      <c r="BL77" s="58"/>
      <c r="BM77" s="286">
        <f t="shared" si="19"/>
        <v>-2016</v>
      </c>
      <c r="BN77" s="484" t="s">
        <v>44</v>
      </c>
      <c r="BO77" s="484"/>
      <c r="BP77" s="485" t="s">
        <v>44</v>
      </c>
      <c r="BQ77" s="485"/>
      <c r="BR77" s="58"/>
      <c r="BS77" s="286">
        <f t="shared" si="20"/>
        <v>-2016</v>
      </c>
      <c r="BT77" s="484" t="s">
        <v>44</v>
      </c>
      <c r="BU77" s="484"/>
      <c r="BV77" s="485" t="s">
        <v>44</v>
      </c>
      <c r="BW77" s="485"/>
      <c r="BX77" s="58"/>
      <c r="BY77" s="55">
        <f t="shared" si="21"/>
        <v>42675</v>
      </c>
      <c r="BZ77" s="428" t="s">
        <v>85</v>
      </c>
      <c r="CA77" s="428"/>
      <c r="CB77" s="459" t="s">
        <v>84</v>
      </c>
      <c r="CC77" s="459"/>
      <c r="CD77" s="58"/>
      <c r="CE77" s="286">
        <f t="shared" ref="CE77:CE82" si="24">VALUE(CH77&amp;Kalenderjahr)</f>
        <v>-2016</v>
      </c>
      <c r="CF77" s="484" t="s">
        <v>44</v>
      </c>
      <c r="CG77" s="484"/>
      <c r="CH77" s="485" t="s">
        <v>44</v>
      </c>
      <c r="CI77" s="485"/>
      <c r="CJ77" s="58"/>
      <c r="CK77" s="286">
        <f t="shared" si="12"/>
        <v>-2016</v>
      </c>
      <c r="CL77" s="494" t="s">
        <v>44</v>
      </c>
      <c r="CM77" s="494"/>
      <c r="CN77" s="493" t="s">
        <v>44</v>
      </c>
      <c r="CO77" s="493"/>
      <c r="CP77" s="58"/>
      <c r="CQ77" s="286">
        <f t="shared" si="13"/>
        <v>-2016</v>
      </c>
      <c r="CR77" s="484" t="s">
        <v>44</v>
      </c>
      <c r="CS77" s="484"/>
      <c r="CT77" s="485" t="s">
        <v>44</v>
      </c>
      <c r="CU77" s="485"/>
      <c r="CV77" s="58"/>
      <c r="CW77" s="286">
        <f t="shared" si="14"/>
        <v>-2016</v>
      </c>
      <c r="CX77" s="484" t="s">
        <v>44</v>
      </c>
      <c r="CY77" s="484"/>
      <c r="CZ77" s="485" t="s">
        <v>44</v>
      </c>
      <c r="DA77" s="485"/>
      <c r="DB77" s="102"/>
      <c r="DC77" s="74"/>
    </row>
    <row r="78" spans="1:107" x14ac:dyDescent="0.25">
      <c r="A78" s="515"/>
      <c r="B78" s="74"/>
      <c r="C78" s="456"/>
      <c r="D78" s="55">
        <f t="shared" si="15"/>
        <v>-2016</v>
      </c>
      <c r="E78" s="55" t="str">
        <f t="shared" si="16"/>
        <v xml:space="preserve"> -</v>
      </c>
      <c r="F78" s="87" t="str">
        <f t="shared" si="17"/>
        <v xml:space="preserve"> -</v>
      </c>
      <c r="G78" s="74"/>
      <c r="H78" s="96"/>
      <c r="I78" s="286">
        <f t="shared" si="22"/>
        <v>-2016</v>
      </c>
      <c r="J78" s="435" t="s">
        <v>44</v>
      </c>
      <c r="K78" s="436"/>
      <c r="L78" s="437" t="s">
        <v>44</v>
      </c>
      <c r="M78" s="438"/>
      <c r="N78" s="62"/>
      <c r="O78" s="187">
        <f t="shared" si="23"/>
        <v>42675</v>
      </c>
      <c r="P78" s="428" t="s">
        <v>85</v>
      </c>
      <c r="Q78" s="428"/>
      <c r="R78" s="459" t="s">
        <v>84</v>
      </c>
      <c r="S78" s="459"/>
      <c r="T78" s="62"/>
      <c r="U78" s="286">
        <f t="shared" si="6"/>
        <v>-2016</v>
      </c>
      <c r="V78" s="484" t="s">
        <v>44</v>
      </c>
      <c r="W78" s="484"/>
      <c r="X78" s="485" t="s">
        <v>44</v>
      </c>
      <c r="Y78" s="485"/>
      <c r="Z78" s="62"/>
      <c r="AA78" s="286">
        <f t="shared" si="7"/>
        <v>-2016</v>
      </c>
      <c r="AB78" s="484" t="s">
        <v>44</v>
      </c>
      <c r="AC78" s="484"/>
      <c r="AD78" s="485" t="s">
        <v>44</v>
      </c>
      <c r="AE78" s="485"/>
      <c r="AF78" s="62"/>
      <c r="AG78" s="286">
        <f t="shared" si="8"/>
        <v>-2016</v>
      </c>
      <c r="AH78" s="484" t="s">
        <v>44</v>
      </c>
      <c r="AI78" s="484"/>
      <c r="AJ78" s="485" t="s">
        <v>44</v>
      </c>
      <c r="AK78" s="485"/>
      <c r="AL78" s="62"/>
      <c r="AM78" s="286">
        <f t="shared" si="9"/>
        <v>-2016</v>
      </c>
      <c r="AN78" s="484" t="s">
        <v>44</v>
      </c>
      <c r="AO78" s="484"/>
      <c r="AP78" s="485" t="s">
        <v>44</v>
      </c>
      <c r="AQ78" s="485"/>
      <c r="AR78" s="62"/>
      <c r="AS78" s="286">
        <f t="shared" si="18"/>
        <v>-2016</v>
      </c>
      <c r="AT78" s="494" t="s">
        <v>44</v>
      </c>
      <c r="AU78" s="494"/>
      <c r="AV78" s="493" t="s">
        <v>44</v>
      </c>
      <c r="AW78" s="493"/>
      <c r="AX78" s="62"/>
      <c r="AY78" s="286">
        <f t="shared" si="10"/>
        <v>-2016</v>
      </c>
      <c r="AZ78" s="484" t="s">
        <v>44</v>
      </c>
      <c r="BA78" s="484"/>
      <c r="BB78" s="485" t="s">
        <v>44</v>
      </c>
      <c r="BC78" s="485"/>
      <c r="BD78" s="95"/>
      <c r="BE78" s="74"/>
      <c r="BF78" s="103"/>
      <c r="BG78" s="286">
        <f t="shared" si="11"/>
        <v>-2016</v>
      </c>
      <c r="BH78" s="484" t="s">
        <v>44</v>
      </c>
      <c r="BI78" s="484"/>
      <c r="BJ78" s="485" t="s">
        <v>44</v>
      </c>
      <c r="BK78" s="485"/>
      <c r="BL78" s="58"/>
      <c r="BM78" s="286">
        <f t="shared" si="19"/>
        <v>-2016</v>
      </c>
      <c r="BN78" s="484" t="s">
        <v>44</v>
      </c>
      <c r="BO78" s="484"/>
      <c r="BP78" s="485" t="s">
        <v>44</v>
      </c>
      <c r="BQ78" s="485"/>
      <c r="BR78" s="58"/>
      <c r="BS78" s="286">
        <f t="shared" si="20"/>
        <v>-2016</v>
      </c>
      <c r="BT78" s="484" t="s">
        <v>44</v>
      </c>
      <c r="BU78" s="484"/>
      <c r="BV78" s="485" t="s">
        <v>44</v>
      </c>
      <c r="BW78" s="485"/>
      <c r="BX78" s="58"/>
      <c r="BY78" s="286">
        <f t="shared" si="21"/>
        <v>-2016</v>
      </c>
      <c r="BZ78" s="494" t="s">
        <v>44</v>
      </c>
      <c r="CA78" s="494"/>
      <c r="CB78" s="493" t="s">
        <v>44</v>
      </c>
      <c r="CC78" s="493"/>
      <c r="CD78" s="58"/>
      <c r="CE78" s="286">
        <f t="shared" si="24"/>
        <v>-2016</v>
      </c>
      <c r="CF78" s="484" t="s">
        <v>44</v>
      </c>
      <c r="CG78" s="484"/>
      <c r="CH78" s="485" t="s">
        <v>44</v>
      </c>
      <c r="CI78" s="485"/>
      <c r="CJ78" s="58"/>
      <c r="CK78" s="286">
        <f t="shared" si="12"/>
        <v>-2016</v>
      </c>
      <c r="CL78" s="494" t="s">
        <v>44</v>
      </c>
      <c r="CM78" s="494"/>
      <c r="CN78" s="493" t="s">
        <v>44</v>
      </c>
      <c r="CO78" s="493"/>
      <c r="CP78" s="58"/>
      <c r="CQ78" s="286">
        <f t="shared" si="13"/>
        <v>-2016</v>
      </c>
      <c r="CR78" s="484" t="s">
        <v>44</v>
      </c>
      <c r="CS78" s="484"/>
      <c r="CT78" s="485" t="s">
        <v>44</v>
      </c>
      <c r="CU78" s="485"/>
      <c r="CV78" s="58"/>
      <c r="CW78" s="286">
        <f t="shared" si="14"/>
        <v>-2016</v>
      </c>
      <c r="CX78" s="484" t="s">
        <v>44</v>
      </c>
      <c r="CY78" s="484"/>
      <c r="CZ78" s="485" t="s">
        <v>44</v>
      </c>
      <c r="DA78" s="485"/>
      <c r="DB78" s="102"/>
      <c r="DC78" s="74"/>
    </row>
    <row r="79" spans="1:107" x14ac:dyDescent="0.25">
      <c r="A79" s="515"/>
      <c r="B79" s="74"/>
      <c r="C79" s="456"/>
      <c r="D79" s="55">
        <f t="shared" si="15"/>
        <v>-2016</v>
      </c>
      <c r="E79" s="55" t="str">
        <f t="shared" si="16"/>
        <v xml:space="preserve"> -</v>
      </c>
      <c r="F79" s="87" t="str">
        <f t="shared" si="17"/>
        <v xml:space="preserve"> -</v>
      </c>
      <c r="G79" s="76"/>
      <c r="H79" s="111"/>
      <c r="I79" s="286">
        <f t="shared" si="22"/>
        <v>-2016</v>
      </c>
      <c r="J79" s="435" t="s">
        <v>44</v>
      </c>
      <c r="K79" s="436"/>
      <c r="L79" s="437" t="s">
        <v>44</v>
      </c>
      <c r="M79" s="438"/>
      <c r="N79" s="64"/>
      <c r="O79" s="286">
        <f t="shared" si="23"/>
        <v>-2016</v>
      </c>
      <c r="P79" s="484" t="s">
        <v>44</v>
      </c>
      <c r="Q79" s="484"/>
      <c r="R79" s="485" t="s">
        <v>44</v>
      </c>
      <c r="S79" s="485"/>
      <c r="T79" s="62"/>
      <c r="U79" s="286">
        <f t="shared" si="6"/>
        <v>-2016</v>
      </c>
      <c r="V79" s="484" t="s">
        <v>44</v>
      </c>
      <c r="W79" s="484"/>
      <c r="X79" s="485" t="s">
        <v>44</v>
      </c>
      <c r="Y79" s="485"/>
      <c r="Z79" s="62"/>
      <c r="AA79" s="286">
        <f t="shared" si="7"/>
        <v>-2016</v>
      </c>
      <c r="AB79" s="484" t="s">
        <v>44</v>
      </c>
      <c r="AC79" s="484"/>
      <c r="AD79" s="485" t="s">
        <v>44</v>
      </c>
      <c r="AE79" s="485"/>
      <c r="AF79" s="62"/>
      <c r="AG79" s="286">
        <f t="shared" si="8"/>
        <v>-2016</v>
      </c>
      <c r="AH79" s="484" t="s">
        <v>44</v>
      </c>
      <c r="AI79" s="484"/>
      <c r="AJ79" s="485" t="s">
        <v>44</v>
      </c>
      <c r="AK79" s="485"/>
      <c r="AL79" s="62"/>
      <c r="AM79" s="286">
        <f t="shared" si="9"/>
        <v>-2016</v>
      </c>
      <c r="AN79" s="484" t="s">
        <v>44</v>
      </c>
      <c r="AO79" s="484"/>
      <c r="AP79" s="485" t="s">
        <v>44</v>
      </c>
      <c r="AQ79" s="485"/>
      <c r="AR79" s="62"/>
      <c r="AS79" s="286">
        <f t="shared" si="18"/>
        <v>-2016</v>
      </c>
      <c r="AT79" s="494" t="s">
        <v>44</v>
      </c>
      <c r="AU79" s="494"/>
      <c r="AV79" s="493" t="s">
        <v>44</v>
      </c>
      <c r="AW79" s="493"/>
      <c r="AX79" s="62"/>
      <c r="AY79" s="286">
        <f t="shared" si="10"/>
        <v>-2016</v>
      </c>
      <c r="AZ79" s="484" t="s">
        <v>44</v>
      </c>
      <c r="BA79" s="484"/>
      <c r="BB79" s="485" t="s">
        <v>44</v>
      </c>
      <c r="BC79" s="485"/>
      <c r="BD79" s="95"/>
      <c r="BE79" s="74"/>
      <c r="BF79" s="103"/>
      <c r="BG79" s="286">
        <f t="shared" si="11"/>
        <v>-2016</v>
      </c>
      <c r="BH79" s="484" t="s">
        <v>44</v>
      </c>
      <c r="BI79" s="484"/>
      <c r="BJ79" s="485" t="s">
        <v>44</v>
      </c>
      <c r="BK79" s="485"/>
      <c r="BL79" s="58"/>
      <c r="BM79" s="286">
        <f t="shared" si="19"/>
        <v>-2016</v>
      </c>
      <c r="BN79" s="484" t="s">
        <v>44</v>
      </c>
      <c r="BO79" s="484"/>
      <c r="BP79" s="485" t="s">
        <v>44</v>
      </c>
      <c r="BQ79" s="485"/>
      <c r="BR79" s="58"/>
      <c r="BS79" s="286">
        <f t="shared" si="20"/>
        <v>-2016</v>
      </c>
      <c r="BT79" s="484" t="s">
        <v>44</v>
      </c>
      <c r="BU79" s="484"/>
      <c r="BV79" s="485" t="s">
        <v>44</v>
      </c>
      <c r="BW79" s="485"/>
      <c r="BX79" s="58"/>
      <c r="BY79" s="286">
        <f t="shared" si="21"/>
        <v>-2016</v>
      </c>
      <c r="BZ79" s="494" t="s">
        <v>44</v>
      </c>
      <c r="CA79" s="494"/>
      <c r="CB79" s="493" t="s">
        <v>44</v>
      </c>
      <c r="CC79" s="493"/>
      <c r="CD79" s="58"/>
      <c r="CE79" s="286">
        <f t="shared" si="24"/>
        <v>-2016</v>
      </c>
      <c r="CF79" s="484" t="s">
        <v>44</v>
      </c>
      <c r="CG79" s="484"/>
      <c r="CH79" s="485" t="s">
        <v>44</v>
      </c>
      <c r="CI79" s="485"/>
      <c r="CJ79" s="58"/>
      <c r="CK79" s="286">
        <f t="shared" si="12"/>
        <v>-2016</v>
      </c>
      <c r="CL79" s="494" t="s">
        <v>44</v>
      </c>
      <c r="CM79" s="494"/>
      <c r="CN79" s="493" t="s">
        <v>44</v>
      </c>
      <c r="CO79" s="493"/>
      <c r="CP79" s="58"/>
      <c r="CQ79" s="286">
        <f t="shared" si="13"/>
        <v>-2016</v>
      </c>
      <c r="CR79" s="484" t="s">
        <v>44</v>
      </c>
      <c r="CS79" s="484"/>
      <c r="CT79" s="485" t="s">
        <v>44</v>
      </c>
      <c r="CU79" s="485"/>
      <c r="CV79" s="58"/>
      <c r="CW79" s="286">
        <f t="shared" si="14"/>
        <v>-2016</v>
      </c>
      <c r="CX79" s="484" t="s">
        <v>44</v>
      </c>
      <c r="CY79" s="484"/>
      <c r="CZ79" s="485" t="s">
        <v>44</v>
      </c>
      <c r="DA79" s="485"/>
      <c r="DB79" s="102"/>
      <c r="DC79" s="74"/>
    </row>
    <row r="80" spans="1:107" x14ac:dyDescent="0.25">
      <c r="A80" s="515"/>
      <c r="B80" s="74"/>
      <c r="C80" s="456"/>
      <c r="D80" s="55">
        <f t="shared" si="15"/>
        <v>-2016</v>
      </c>
      <c r="E80" s="55" t="str">
        <f t="shared" si="16"/>
        <v xml:space="preserve"> -  </v>
      </c>
      <c r="F80" s="87" t="str">
        <f t="shared" si="17"/>
        <v xml:space="preserve"> -</v>
      </c>
      <c r="G80" s="76"/>
      <c r="H80" s="111"/>
      <c r="I80" s="286">
        <f t="shared" si="22"/>
        <v>-2016</v>
      </c>
      <c r="J80" s="435" t="s">
        <v>133</v>
      </c>
      <c r="K80" s="436"/>
      <c r="L80" s="437" t="s">
        <v>44</v>
      </c>
      <c r="M80" s="438"/>
      <c r="N80" s="64"/>
      <c r="O80" s="286">
        <f t="shared" si="23"/>
        <v>-2016</v>
      </c>
      <c r="P80" s="484" t="s">
        <v>44</v>
      </c>
      <c r="Q80" s="484"/>
      <c r="R80" s="485" t="s">
        <v>44</v>
      </c>
      <c r="S80" s="485"/>
      <c r="T80" s="62"/>
      <c r="U80" s="286">
        <f t="shared" si="6"/>
        <v>-2016</v>
      </c>
      <c r="V80" s="484" t="s">
        <v>44</v>
      </c>
      <c r="W80" s="484"/>
      <c r="X80" s="485" t="s">
        <v>44</v>
      </c>
      <c r="Y80" s="485"/>
      <c r="Z80" s="62"/>
      <c r="AA80" s="286">
        <f t="shared" si="7"/>
        <v>-2016</v>
      </c>
      <c r="AB80" s="484" t="s">
        <v>44</v>
      </c>
      <c r="AC80" s="484"/>
      <c r="AD80" s="485" t="s">
        <v>44</v>
      </c>
      <c r="AE80" s="485"/>
      <c r="AF80" s="62"/>
      <c r="AG80" s="286">
        <f t="shared" si="8"/>
        <v>-2016</v>
      </c>
      <c r="AH80" s="484" t="s">
        <v>44</v>
      </c>
      <c r="AI80" s="484"/>
      <c r="AJ80" s="485" t="s">
        <v>44</v>
      </c>
      <c r="AK80" s="485"/>
      <c r="AL80" s="62"/>
      <c r="AM80" s="286">
        <f t="shared" si="9"/>
        <v>-2016</v>
      </c>
      <c r="AN80" s="484" t="s">
        <v>44</v>
      </c>
      <c r="AO80" s="484"/>
      <c r="AP80" s="485" t="s">
        <v>44</v>
      </c>
      <c r="AQ80" s="485"/>
      <c r="AR80" s="62"/>
      <c r="AS80" s="286">
        <f t="shared" si="18"/>
        <v>-2016</v>
      </c>
      <c r="AT80" s="494" t="s">
        <v>44</v>
      </c>
      <c r="AU80" s="494"/>
      <c r="AV80" s="493" t="s">
        <v>44</v>
      </c>
      <c r="AW80" s="493"/>
      <c r="AX80" s="62"/>
      <c r="AY80" s="286">
        <f t="shared" si="10"/>
        <v>-2016</v>
      </c>
      <c r="AZ80" s="484" t="s">
        <v>44</v>
      </c>
      <c r="BA80" s="484"/>
      <c r="BB80" s="485" t="s">
        <v>44</v>
      </c>
      <c r="BC80" s="485"/>
      <c r="BD80" s="95"/>
      <c r="BE80" s="74"/>
      <c r="BF80" s="103"/>
      <c r="BG80" s="286">
        <f t="shared" si="11"/>
        <v>-2016</v>
      </c>
      <c r="BH80" s="484" t="s">
        <v>44</v>
      </c>
      <c r="BI80" s="484"/>
      <c r="BJ80" s="485" t="s">
        <v>44</v>
      </c>
      <c r="BK80" s="485"/>
      <c r="BL80" s="58"/>
      <c r="BM80" s="286">
        <f t="shared" si="19"/>
        <v>-2016</v>
      </c>
      <c r="BN80" s="484" t="s">
        <v>44</v>
      </c>
      <c r="BO80" s="484"/>
      <c r="BP80" s="485" t="s">
        <v>44</v>
      </c>
      <c r="BQ80" s="485"/>
      <c r="BR80" s="58"/>
      <c r="BS80" s="286">
        <f t="shared" si="20"/>
        <v>-2016</v>
      </c>
      <c r="BT80" s="484" t="s">
        <v>44</v>
      </c>
      <c r="BU80" s="484"/>
      <c r="BV80" s="485" t="s">
        <v>44</v>
      </c>
      <c r="BW80" s="485"/>
      <c r="BX80" s="58"/>
      <c r="BY80" s="286">
        <f t="shared" si="21"/>
        <v>-2016</v>
      </c>
      <c r="BZ80" s="494" t="s">
        <v>44</v>
      </c>
      <c r="CA80" s="494"/>
      <c r="CB80" s="493" t="s">
        <v>44</v>
      </c>
      <c r="CC80" s="493"/>
      <c r="CD80" s="58"/>
      <c r="CE80" s="286">
        <f t="shared" si="24"/>
        <v>-2016</v>
      </c>
      <c r="CF80" s="484" t="s">
        <v>44</v>
      </c>
      <c r="CG80" s="484"/>
      <c r="CH80" s="485" t="s">
        <v>44</v>
      </c>
      <c r="CI80" s="485"/>
      <c r="CJ80" s="58"/>
      <c r="CK80" s="286">
        <f t="shared" si="12"/>
        <v>-2016</v>
      </c>
      <c r="CL80" s="494" t="s">
        <v>44</v>
      </c>
      <c r="CM80" s="494"/>
      <c r="CN80" s="493" t="s">
        <v>44</v>
      </c>
      <c r="CO80" s="493"/>
      <c r="CP80" s="58"/>
      <c r="CQ80" s="286">
        <f t="shared" si="13"/>
        <v>-2016</v>
      </c>
      <c r="CR80" s="484" t="s">
        <v>44</v>
      </c>
      <c r="CS80" s="484"/>
      <c r="CT80" s="485" t="s">
        <v>44</v>
      </c>
      <c r="CU80" s="485"/>
      <c r="CV80" s="58"/>
      <c r="CW80" s="286">
        <f t="shared" si="14"/>
        <v>-2016</v>
      </c>
      <c r="CX80" s="484" t="s">
        <v>44</v>
      </c>
      <c r="CY80" s="484"/>
      <c r="CZ80" s="485" t="s">
        <v>44</v>
      </c>
      <c r="DA80" s="485"/>
      <c r="DB80" s="102"/>
      <c r="DC80" s="74"/>
    </row>
    <row r="81" spans="1:108" x14ac:dyDescent="0.25">
      <c r="A81" s="515"/>
      <c r="B81" s="74"/>
      <c r="C81" s="456"/>
      <c r="D81" s="55">
        <f t="shared" si="15"/>
        <v>-2016</v>
      </c>
      <c r="E81" s="55" t="str">
        <f t="shared" si="16"/>
        <v xml:space="preserve"> -</v>
      </c>
      <c r="F81" s="87" t="str">
        <f t="shared" si="17"/>
        <v xml:space="preserve"> -</v>
      </c>
      <c r="G81" s="76"/>
      <c r="H81" s="111"/>
      <c r="I81" s="286">
        <f t="shared" si="22"/>
        <v>-2016</v>
      </c>
      <c r="J81" s="435" t="s">
        <v>44</v>
      </c>
      <c r="K81" s="436"/>
      <c r="L81" s="437" t="s">
        <v>44</v>
      </c>
      <c r="M81" s="438"/>
      <c r="N81" s="64"/>
      <c r="O81" s="286">
        <f t="shared" si="23"/>
        <v>-2016</v>
      </c>
      <c r="P81" s="484" t="s">
        <v>44</v>
      </c>
      <c r="Q81" s="484"/>
      <c r="R81" s="485" t="s">
        <v>44</v>
      </c>
      <c r="S81" s="485"/>
      <c r="T81" s="62"/>
      <c r="U81" s="286">
        <f t="shared" si="6"/>
        <v>-2016</v>
      </c>
      <c r="V81" s="484" t="s">
        <v>44</v>
      </c>
      <c r="W81" s="484"/>
      <c r="X81" s="485" t="s">
        <v>44</v>
      </c>
      <c r="Y81" s="485"/>
      <c r="Z81" s="62"/>
      <c r="AA81" s="286">
        <f t="shared" si="7"/>
        <v>-2016</v>
      </c>
      <c r="AB81" s="484" t="s">
        <v>44</v>
      </c>
      <c r="AC81" s="484"/>
      <c r="AD81" s="485" t="s">
        <v>44</v>
      </c>
      <c r="AE81" s="485"/>
      <c r="AF81" s="62"/>
      <c r="AG81" s="286">
        <f t="shared" si="8"/>
        <v>-2016</v>
      </c>
      <c r="AH81" s="484" t="s">
        <v>44</v>
      </c>
      <c r="AI81" s="484"/>
      <c r="AJ81" s="485" t="s">
        <v>44</v>
      </c>
      <c r="AK81" s="485"/>
      <c r="AL81" s="62"/>
      <c r="AM81" s="286">
        <f t="shared" si="9"/>
        <v>-2016</v>
      </c>
      <c r="AN81" s="484" t="s">
        <v>44</v>
      </c>
      <c r="AO81" s="484"/>
      <c r="AP81" s="485" t="s">
        <v>44</v>
      </c>
      <c r="AQ81" s="485"/>
      <c r="AR81" s="62"/>
      <c r="AS81" s="286">
        <f t="shared" si="18"/>
        <v>-2016</v>
      </c>
      <c r="AT81" s="494" t="s">
        <v>44</v>
      </c>
      <c r="AU81" s="494"/>
      <c r="AV81" s="493" t="s">
        <v>44</v>
      </c>
      <c r="AW81" s="493"/>
      <c r="AX81" s="62"/>
      <c r="AY81" s="286">
        <f t="shared" si="10"/>
        <v>-2016</v>
      </c>
      <c r="AZ81" s="484" t="s">
        <v>44</v>
      </c>
      <c r="BA81" s="484"/>
      <c r="BB81" s="485" t="s">
        <v>44</v>
      </c>
      <c r="BC81" s="485"/>
      <c r="BD81" s="95"/>
      <c r="BE81" s="74"/>
      <c r="BF81" s="103"/>
      <c r="BG81" s="286">
        <f t="shared" si="11"/>
        <v>-2016</v>
      </c>
      <c r="BH81" s="484" t="s">
        <v>44</v>
      </c>
      <c r="BI81" s="484"/>
      <c r="BJ81" s="485" t="s">
        <v>44</v>
      </c>
      <c r="BK81" s="485"/>
      <c r="BL81" s="58"/>
      <c r="BM81" s="286">
        <f t="shared" si="19"/>
        <v>-2016</v>
      </c>
      <c r="BN81" s="484" t="s">
        <v>44</v>
      </c>
      <c r="BO81" s="484"/>
      <c r="BP81" s="485" t="s">
        <v>44</v>
      </c>
      <c r="BQ81" s="485"/>
      <c r="BR81" s="58"/>
      <c r="BS81" s="286">
        <f t="shared" si="20"/>
        <v>-2016</v>
      </c>
      <c r="BT81" s="484" t="s">
        <v>44</v>
      </c>
      <c r="BU81" s="484"/>
      <c r="BV81" s="485" t="s">
        <v>44</v>
      </c>
      <c r="BW81" s="485"/>
      <c r="BX81" s="58"/>
      <c r="BY81" s="286">
        <f t="shared" si="21"/>
        <v>-2016</v>
      </c>
      <c r="BZ81" s="494" t="s">
        <v>44</v>
      </c>
      <c r="CA81" s="494"/>
      <c r="CB81" s="493" t="s">
        <v>44</v>
      </c>
      <c r="CC81" s="493"/>
      <c r="CD81" s="58"/>
      <c r="CE81" s="286">
        <f t="shared" si="24"/>
        <v>-2016</v>
      </c>
      <c r="CF81" s="484" t="s">
        <v>44</v>
      </c>
      <c r="CG81" s="484"/>
      <c r="CH81" s="485" t="s">
        <v>44</v>
      </c>
      <c r="CI81" s="485"/>
      <c r="CJ81" s="58"/>
      <c r="CK81" s="286">
        <f t="shared" si="12"/>
        <v>-2016</v>
      </c>
      <c r="CL81" s="494" t="s">
        <v>44</v>
      </c>
      <c r="CM81" s="494"/>
      <c r="CN81" s="493" t="s">
        <v>44</v>
      </c>
      <c r="CO81" s="493"/>
      <c r="CP81" s="58"/>
      <c r="CQ81" s="286">
        <f t="shared" si="13"/>
        <v>-2016</v>
      </c>
      <c r="CR81" s="484" t="s">
        <v>44</v>
      </c>
      <c r="CS81" s="484"/>
      <c r="CT81" s="485" t="s">
        <v>44</v>
      </c>
      <c r="CU81" s="485"/>
      <c r="CV81" s="58"/>
      <c r="CW81" s="286">
        <f t="shared" si="14"/>
        <v>-2016</v>
      </c>
      <c r="CX81" s="484" t="s">
        <v>44</v>
      </c>
      <c r="CY81" s="484"/>
      <c r="CZ81" s="485" t="s">
        <v>44</v>
      </c>
      <c r="DA81" s="485"/>
      <c r="DB81" s="102"/>
      <c r="DC81" s="74"/>
    </row>
    <row r="82" spans="1:108" ht="15.75" thickBot="1" x14ac:dyDescent="0.3">
      <c r="A82" s="515"/>
      <c r="B82" s="74"/>
      <c r="C82" s="457"/>
      <c r="D82" s="88">
        <f t="shared" si="15"/>
        <v>-2016</v>
      </c>
      <c r="E82" s="88" t="str">
        <f t="shared" si="16"/>
        <v xml:space="preserve"> -</v>
      </c>
      <c r="F82" s="89" t="str">
        <f t="shared" si="17"/>
        <v xml:space="preserve"> -</v>
      </c>
      <c r="G82" s="76"/>
      <c r="H82" s="111"/>
      <c r="I82" s="286">
        <f t="shared" si="22"/>
        <v>-2016</v>
      </c>
      <c r="J82" s="435" t="s">
        <v>44</v>
      </c>
      <c r="K82" s="436"/>
      <c r="L82" s="437" t="s">
        <v>44</v>
      </c>
      <c r="M82" s="438"/>
      <c r="N82" s="64"/>
      <c r="O82" s="286">
        <f t="shared" si="23"/>
        <v>-2016</v>
      </c>
      <c r="P82" s="484" t="s">
        <v>44</v>
      </c>
      <c r="Q82" s="484"/>
      <c r="R82" s="485" t="s">
        <v>44</v>
      </c>
      <c r="S82" s="485"/>
      <c r="T82" s="62"/>
      <c r="U82" s="286">
        <f t="shared" si="6"/>
        <v>-2016</v>
      </c>
      <c r="V82" s="484" t="s">
        <v>44</v>
      </c>
      <c r="W82" s="484"/>
      <c r="X82" s="485" t="s">
        <v>44</v>
      </c>
      <c r="Y82" s="485"/>
      <c r="Z82" s="62"/>
      <c r="AA82" s="286">
        <f t="shared" si="7"/>
        <v>-2016</v>
      </c>
      <c r="AB82" s="484" t="s">
        <v>44</v>
      </c>
      <c r="AC82" s="484"/>
      <c r="AD82" s="485" t="s">
        <v>44</v>
      </c>
      <c r="AE82" s="485"/>
      <c r="AF82" s="62"/>
      <c r="AG82" s="286">
        <f t="shared" si="8"/>
        <v>-2016</v>
      </c>
      <c r="AH82" s="484" t="s">
        <v>44</v>
      </c>
      <c r="AI82" s="484"/>
      <c r="AJ82" s="485" t="s">
        <v>44</v>
      </c>
      <c r="AK82" s="485"/>
      <c r="AL82" s="62"/>
      <c r="AM82" s="286">
        <f t="shared" si="9"/>
        <v>-2016</v>
      </c>
      <c r="AN82" s="484" t="s">
        <v>44</v>
      </c>
      <c r="AO82" s="484"/>
      <c r="AP82" s="485" t="s">
        <v>44</v>
      </c>
      <c r="AQ82" s="485"/>
      <c r="AR82" s="62"/>
      <c r="AS82" s="286">
        <f t="shared" si="18"/>
        <v>-2016</v>
      </c>
      <c r="AT82" s="494" t="s">
        <v>44</v>
      </c>
      <c r="AU82" s="494"/>
      <c r="AV82" s="493" t="s">
        <v>44</v>
      </c>
      <c r="AW82" s="493"/>
      <c r="AX82" s="62"/>
      <c r="AY82" s="286">
        <f t="shared" si="10"/>
        <v>-2016</v>
      </c>
      <c r="AZ82" s="484" t="s">
        <v>44</v>
      </c>
      <c r="BA82" s="484"/>
      <c r="BB82" s="485" t="s">
        <v>44</v>
      </c>
      <c r="BC82" s="485"/>
      <c r="BD82" s="95"/>
      <c r="BE82" s="74"/>
      <c r="BF82" s="103"/>
      <c r="BG82" s="286">
        <f t="shared" si="11"/>
        <v>-2016</v>
      </c>
      <c r="BH82" s="484" t="s">
        <v>44</v>
      </c>
      <c r="BI82" s="484"/>
      <c r="BJ82" s="485" t="s">
        <v>44</v>
      </c>
      <c r="BK82" s="485"/>
      <c r="BL82" s="58"/>
      <c r="BM82" s="286">
        <f t="shared" si="19"/>
        <v>-2016</v>
      </c>
      <c r="BN82" s="484" t="s">
        <v>44</v>
      </c>
      <c r="BO82" s="484"/>
      <c r="BP82" s="485" t="s">
        <v>44</v>
      </c>
      <c r="BQ82" s="485"/>
      <c r="BR82" s="58"/>
      <c r="BS82" s="286">
        <f t="shared" si="20"/>
        <v>-2016</v>
      </c>
      <c r="BT82" s="484" t="s">
        <v>44</v>
      </c>
      <c r="BU82" s="484"/>
      <c r="BV82" s="485" t="s">
        <v>44</v>
      </c>
      <c r="BW82" s="485"/>
      <c r="BX82" s="58"/>
      <c r="BY82" s="286">
        <f t="shared" si="21"/>
        <v>-2016</v>
      </c>
      <c r="BZ82" s="494" t="s">
        <v>44</v>
      </c>
      <c r="CA82" s="494"/>
      <c r="CB82" s="493" t="s">
        <v>44</v>
      </c>
      <c r="CC82" s="493"/>
      <c r="CD82" s="58"/>
      <c r="CE82" s="286">
        <f t="shared" si="24"/>
        <v>-2016</v>
      </c>
      <c r="CF82" s="484" t="s">
        <v>44</v>
      </c>
      <c r="CG82" s="484"/>
      <c r="CH82" s="485" t="s">
        <v>44</v>
      </c>
      <c r="CI82" s="485"/>
      <c r="CJ82" s="58"/>
      <c r="CK82" s="286">
        <f t="shared" si="12"/>
        <v>-2016</v>
      </c>
      <c r="CL82" s="494" t="s">
        <v>157</v>
      </c>
      <c r="CM82" s="494"/>
      <c r="CN82" s="493" t="s">
        <v>44</v>
      </c>
      <c r="CO82" s="493"/>
      <c r="CP82" s="58"/>
      <c r="CQ82" s="286">
        <f t="shared" si="13"/>
        <v>-2016</v>
      </c>
      <c r="CR82" s="484" t="s">
        <v>44</v>
      </c>
      <c r="CS82" s="484"/>
      <c r="CT82" s="485" t="s">
        <v>44</v>
      </c>
      <c r="CU82" s="485"/>
      <c r="CV82" s="58"/>
      <c r="CW82" s="286">
        <f t="shared" si="14"/>
        <v>-2016</v>
      </c>
      <c r="CX82" s="484" t="s">
        <v>44</v>
      </c>
      <c r="CY82" s="484"/>
      <c r="CZ82" s="485" t="s">
        <v>44</v>
      </c>
      <c r="DA82" s="485"/>
      <c r="DB82" s="102"/>
      <c r="DC82" s="74"/>
    </row>
    <row r="83" spans="1:108" x14ac:dyDescent="0.25">
      <c r="A83" s="515"/>
      <c r="B83" s="74"/>
      <c r="C83" s="74"/>
      <c r="D83" s="74"/>
      <c r="E83" s="74"/>
      <c r="F83" s="74"/>
      <c r="G83" s="76"/>
      <c r="H83" s="111"/>
      <c r="I83" s="65"/>
      <c r="J83" s="477"/>
      <c r="K83" s="477"/>
      <c r="L83" s="478"/>
      <c r="M83" s="478"/>
      <c r="N83" s="64"/>
      <c r="O83" s="65"/>
      <c r="P83" s="477"/>
      <c r="Q83" s="477"/>
      <c r="R83" s="478"/>
      <c r="S83" s="478"/>
      <c r="T83" s="62"/>
      <c r="U83" s="63"/>
      <c r="V83" s="492"/>
      <c r="W83" s="492"/>
      <c r="X83" s="491"/>
      <c r="Y83" s="491"/>
      <c r="Z83" s="64"/>
      <c r="AA83" s="63"/>
      <c r="AB83" s="492"/>
      <c r="AC83" s="492"/>
      <c r="AD83" s="491"/>
      <c r="AE83" s="491"/>
      <c r="AF83" s="64"/>
      <c r="AG83" s="63"/>
      <c r="AH83" s="492"/>
      <c r="AI83" s="492"/>
      <c r="AJ83" s="491"/>
      <c r="AK83" s="491"/>
      <c r="AL83" s="64"/>
      <c r="AM83" s="63"/>
      <c r="AN83" s="492"/>
      <c r="AO83" s="492"/>
      <c r="AP83" s="491"/>
      <c r="AQ83" s="491"/>
      <c r="AR83" s="64"/>
      <c r="AS83" s="63"/>
      <c r="AT83" s="492"/>
      <c r="AU83" s="492"/>
      <c r="AV83" s="491"/>
      <c r="AW83" s="491"/>
      <c r="AX83" s="64"/>
      <c r="AY83" s="63"/>
      <c r="AZ83" s="492"/>
      <c r="BA83" s="492"/>
      <c r="BB83" s="491"/>
      <c r="BC83" s="491"/>
      <c r="BD83" s="95"/>
      <c r="BE83" s="79"/>
      <c r="BF83" s="103"/>
      <c r="BG83" s="59"/>
      <c r="BH83" s="483"/>
      <c r="BI83" s="483"/>
      <c r="BJ83" s="506"/>
      <c r="BK83" s="506"/>
      <c r="BL83" s="61"/>
      <c r="BM83" s="59"/>
      <c r="BN83" s="483"/>
      <c r="BO83" s="483"/>
      <c r="BP83" s="506"/>
      <c r="BQ83" s="506"/>
      <c r="BR83" s="61"/>
      <c r="BS83" s="59"/>
      <c r="BT83" s="483"/>
      <c r="BU83" s="483"/>
      <c r="BV83" s="506"/>
      <c r="BW83" s="506"/>
      <c r="BX83" s="61"/>
      <c r="BY83" s="59"/>
      <c r="BZ83" s="483"/>
      <c r="CA83" s="483"/>
      <c r="CB83" s="506"/>
      <c r="CC83" s="506"/>
      <c r="CD83" s="61"/>
      <c r="CE83" s="59"/>
      <c r="CF83" s="483"/>
      <c r="CG83" s="483"/>
      <c r="CH83" s="506"/>
      <c r="CI83" s="506"/>
      <c r="CJ83" s="61"/>
      <c r="CK83" s="59"/>
      <c r="CL83" s="483"/>
      <c r="CM83" s="483"/>
      <c r="CN83" s="506"/>
      <c r="CO83" s="506"/>
      <c r="CP83" s="61"/>
      <c r="CQ83" s="59"/>
      <c r="CR83" s="483"/>
      <c r="CS83" s="483"/>
      <c r="CT83" s="506"/>
      <c r="CU83" s="506"/>
      <c r="CV83" s="61"/>
      <c r="CW83" s="59"/>
      <c r="CX83" s="483"/>
      <c r="CY83" s="483"/>
      <c r="CZ83" s="506"/>
      <c r="DA83" s="506"/>
      <c r="DB83" s="102"/>
      <c r="DC83" s="74"/>
    </row>
    <row r="84" spans="1:108" ht="15.75" thickBot="1" x14ac:dyDescent="0.3">
      <c r="A84" s="515"/>
      <c r="B84" s="74"/>
      <c r="C84" s="74"/>
      <c r="D84" s="74"/>
      <c r="E84" s="74"/>
      <c r="F84" s="74"/>
      <c r="G84" s="76"/>
      <c r="H84" s="112"/>
      <c r="I84" s="113"/>
      <c r="J84" s="114"/>
      <c r="K84" s="114"/>
      <c r="L84" s="113"/>
      <c r="M84" s="113"/>
      <c r="N84" s="115"/>
      <c r="O84" s="113"/>
      <c r="P84" s="114"/>
      <c r="Q84" s="114"/>
      <c r="R84" s="113"/>
      <c r="S84" s="113"/>
      <c r="T84" s="115"/>
      <c r="U84" s="116"/>
      <c r="V84" s="117"/>
      <c r="W84" s="117"/>
      <c r="X84" s="116"/>
      <c r="Y84" s="116"/>
      <c r="Z84" s="115"/>
      <c r="AA84" s="116"/>
      <c r="AB84" s="117"/>
      <c r="AC84" s="117"/>
      <c r="AD84" s="116"/>
      <c r="AE84" s="116"/>
      <c r="AF84" s="115"/>
      <c r="AG84" s="116"/>
      <c r="AH84" s="117"/>
      <c r="AI84" s="117"/>
      <c r="AJ84" s="116"/>
      <c r="AK84" s="116"/>
      <c r="AL84" s="115"/>
      <c r="AM84" s="116"/>
      <c r="AN84" s="117"/>
      <c r="AO84" s="117"/>
      <c r="AP84" s="116"/>
      <c r="AQ84" s="116"/>
      <c r="AR84" s="115"/>
      <c r="AS84" s="116"/>
      <c r="AT84" s="117"/>
      <c r="AU84" s="117"/>
      <c r="AV84" s="116"/>
      <c r="AW84" s="116"/>
      <c r="AX84" s="115"/>
      <c r="AY84" s="116"/>
      <c r="AZ84" s="117"/>
      <c r="BA84" s="117"/>
      <c r="BB84" s="116"/>
      <c r="BC84" s="116"/>
      <c r="BD84" s="118"/>
      <c r="BE84" s="79"/>
      <c r="BF84" s="124"/>
      <c r="BG84" s="110"/>
      <c r="BH84" s="125"/>
      <c r="BI84" s="125"/>
      <c r="BJ84" s="110"/>
      <c r="BK84" s="110"/>
      <c r="BL84" s="109"/>
      <c r="BM84" s="110"/>
      <c r="BN84" s="125"/>
      <c r="BO84" s="125"/>
      <c r="BP84" s="110"/>
      <c r="BQ84" s="110"/>
      <c r="BR84" s="109"/>
      <c r="BS84" s="110"/>
      <c r="BT84" s="125"/>
      <c r="BU84" s="125"/>
      <c r="BV84" s="110"/>
      <c r="BW84" s="110"/>
      <c r="BX84" s="109"/>
      <c r="BY84" s="110"/>
      <c r="BZ84" s="125"/>
      <c r="CA84" s="125"/>
      <c r="CB84" s="110"/>
      <c r="CC84" s="110"/>
      <c r="CD84" s="109"/>
      <c r="CE84" s="110"/>
      <c r="CF84" s="125"/>
      <c r="CG84" s="125"/>
      <c r="CH84" s="110"/>
      <c r="CI84" s="110"/>
      <c r="CJ84" s="109"/>
      <c r="CK84" s="110"/>
      <c r="CL84" s="125"/>
      <c r="CM84" s="125"/>
      <c r="CN84" s="110"/>
      <c r="CO84" s="110"/>
      <c r="CP84" s="109"/>
      <c r="CQ84" s="110"/>
      <c r="CR84" s="125"/>
      <c r="CS84" s="125"/>
      <c r="CT84" s="110"/>
      <c r="CU84" s="110"/>
      <c r="CV84" s="109"/>
      <c r="CW84" s="110"/>
      <c r="CX84" s="125"/>
      <c r="CY84" s="125"/>
      <c r="CZ84" s="110"/>
      <c r="DA84" s="110"/>
      <c r="DB84" s="127"/>
      <c r="DC84" s="74"/>
    </row>
    <row r="85" spans="1:108" x14ac:dyDescent="0.25">
      <c r="A85" s="515"/>
      <c r="B85" s="74"/>
      <c r="C85" s="74"/>
      <c r="D85" s="74"/>
      <c r="E85" s="74"/>
      <c r="F85" s="74"/>
      <c r="G85" s="76"/>
      <c r="H85" s="76"/>
      <c r="I85" s="77"/>
      <c r="J85" s="78"/>
      <c r="K85" s="78"/>
      <c r="L85" s="77"/>
      <c r="M85" s="77"/>
      <c r="N85" s="79"/>
      <c r="O85" s="77"/>
      <c r="P85" s="78"/>
      <c r="Q85" s="78"/>
      <c r="R85" s="77"/>
      <c r="S85" s="77"/>
      <c r="T85" s="74"/>
      <c r="U85" s="80"/>
      <c r="V85" s="81"/>
      <c r="W85" s="81"/>
      <c r="X85" s="80"/>
      <c r="Y85" s="80"/>
      <c r="Z85" s="79"/>
      <c r="AA85" s="80"/>
      <c r="AB85" s="81"/>
      <c r="AC85" s="81"/>
      <c r="AD85" s="80"/>
      <c r="AE85" s="80"/>
      <c r="AF85" s="79"/>
      <c r="AG85" s="80"/>
      <c r="AH85" s="81"/>
      <c r="AI85" s="81"/>
      <c r="AJ85" s="80"/>
      <c r="AK85" s="80"/>
      <c r="AL85" s="79"/>
      <c r="AM85" s="80"/>
      <c r="AN85" s="81"/>
      <c r="AO85" s="81"/>
      <c r="AP85" s="80"/>
      <c r="AQ85" s="80"/>
      <c r="AR85" s="79"/>
      <c r="AS85" s="80"/>
      <c r="AT85" s="81"/>
      <c r="AU85" s="81"/>
      <c r="AV85" s="80"/>
      <c r="AW85" s="80"/>
      <c r="AX85" s="79"/>
      <c r="AY85" s="80"/>
      <c r="AZ85" s="81"/>
      <c r="BA85" s="81"/>
      <c r="BB85" s="80"/>
      <c r="BC85" s="80"/>
      <c r="BD85" s="79"/>
      <c r="BE85" s="79"/>
      <c r="BF85" s="79"/>
      <c r="BG85" s="80"/>
      <c r="BH85" s="81"/>
      <c r="BI85" s="81"/>
      <c r="BJ85" s="80"/>
      <c r="BK85" s="80"/>
      <c r="BL85" s="79"/>
      <c r="BM85" s="80"/>
      <c r="BN85" s="81"/>
      <c r="BO85" s="81"/>
      <c r="BP85" s="80"/>
      <c r="BQ85" s="80"/>
      <c r="BR85" s="79"/>
      <c r="BS85" s="80"/>
      <c r="BT85" s="81"/>
      <c r="BU85" s="81"/>
      <c r="BV85" s="80"/>
      <c r="BW85" s="80"/>
      <c r="BX85" s="79"/>
      <c r="BY85" s="80"/>
      <c r="BZ85" s="81"/>
      <c r="CA85" s="81"/>
      <c r="CB85" s="80"/>
      <c r="CC85" s="80"/>
      <c r="CD85" s="79"/>
      <c r="CE85" s="80"/>
      <c r="CF85" s="81"/>
      <c r="CG85" s="81"/>
      <c r="CH85" s="80"/>
      <c r="CI85" s="80"/>
      <c r="CJ85" s="79"/>
      <c r="CK85" s="80"/>
      <c r="CL85" s="81"/>
      <c r="CM85" s="81"/>
      <c r="CN85" s="80"/>
      <c r="CO85" s="80"/>
      <c r="CP85" s="79"/>
      <c r="CQ85" s="80"/>
      <c r="CR85" s="81"/>
      <c r="CS85" s="81"/>
      <c r="CT85" s="80"/>
      <c r="CU85" s="80"/>
      <c r="CV85" s="79"/>
      <c r="CW85" s="80"/>
      <c r="CX85" s="81"/>
      <c r="CY85" s="81"/>
      <c r="CZ85" s="80"/>
      <c r="DA85" s="80"/>
      <c r="DB85" s="79"/>
      <c r="DC85" s="74"/>
      <c r="DD85" s="50"/>
    </row>
    <row r="86" spans="1:108" ht="18.75" x14ac:dyDescent="0.3">
      <c r="A86" s="202" t="s">
        <v>150</v>
      </c>
      <c r="B86" s="161"/>
      <c r="C86" s="152"/>
      <c r="D86" s="164"/>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52"/>
      <c r="DA86" s="152"/>
      <c r="DB86" s="152"/>
      <c r="DC86" s="152"/>
    </row>
    <row r="87" spans="1:108" ht="15.75" thickBot="1" x14ac:dyDescent="0.3">
      <c r="A87" s="460" t="s">
        <v>193</v>
      </c>
      <c r="B87" s="50"/>
      <c r="C87" s="50"/>
      <c r="D87" s="198"/>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row>
    <row r="88" spans="1:108" x14ac:dyDescent="0.25">
      <c r="A88" s="461"/>
      <c r="B88" s="50"/>
      <c r="C88" s="50"/>
      <c r="D88" s="50"/>
      <c r="E88" s="50"/>
      <c r="F88" s="50"/>
      <c r="G88" s="50"/>
      <c r="H88" s="211"/>
      <c r="I88" s="91"/>
      <c r="J88" s="91"/>
      <c r="K88" s="91"/>
      <c r="L88" s="91"/>
      <c r="M88" s="213"/>
      <c r="N88" s="216"/>
      <c r="O88" s="216"/>
      <c r="P88" s="421"/>
      <c r="Q88" s="421"/>
      <c r="R88" s="138"/>
      <c r="S88" s="138"/>
      <c r="T88" s="421"/>
      <c r="U88" s="421"/>
      <c r="V88" s="138"/>
      <c r="W88" s="138"/>
      <c r="X88" s="421"/>
      <c r="Y88" s="421"/>
      <c r="Z88" s="138"/>
      <c r="AA88" s="138"/>
      <c r="AB88" s="421"/>
      <c r="AC88" s="421"/>
      <c r="AD88" s="138"/>
      <c r="AE88" s="138"/>
      <c r="AF88" s="130"/>
      <c r="AG88" s="130"/>
      <c r="BB88" s="138"/>
      <c r="BC88" s="138"/>
      <c r="BD88" s="421"/>
      <c r="BE88" s="421"/>
      <c r="BF88" s="138"/>
      <c r="BG88" s="138"/>
      <c r="BH88" s="421"/>
      <c r="BI88" s="421"/>
      <c r="BJ88" s="138"/>
      <c r="BK88" s="138"/>
      <c r="BL88" s="421"/>
      <c r="BM88" s="421"/>
      <c r="BN88" s="138"/>
      <c r="BO88" s="138"/>
      <c r="BP88" s="24"/>
    </row>
    <row r="89" spans="1:108" x14ac:dyDescent="0.25">
      <c r="A89" s="461"/>
      <c r="B89" s="50"/>
      <c r="C89" s="50"/>
      <c r="D89" s="50"/>
      <c r="E89" s="50"/>
      <c r="F89" s="50"/>
      <c r="G89" s="50"/>
      <c r="H89" s="209"/>
      <c r="I89" s="231" t="s">
        <v>95</v>
      </c>
      <c r="J89" s="62"/>
      <c r="K89" s="62"/>
      <c r="L89" s="62"/>
      <c r="M89" s="95"/>
      <c r="N89" s="176"/>
      <c r="O89" s="24"/>
      <c r="P89" s="173"/>
      <c r="Q89" s="173"/>
      <c r="R89" s="138"/>
      <c r="S89" s="138"/>
      <c r="T89" s="173"/>
      <c r="U89" s="173"/>
      <c r="V89" s="138"/>
      <c r="W89" s="138"/>
      <c r="X89" s="173"/>
      <c r="Y89" s="173"/>
      <c r="Z89" s="138"/>
      <c r="AA89" s="138"/>
      <c r="AB89" s="173"/>
      <c r="AC89" s="173"/>
      <c r="AD89" s="138"/>
      <c r="AE89" s="138"/>
      <c r="AF89" s="173"/>
      <c r="AG89" s="173"/>
      <c r="BB89" s="138"/>
      <c r="BC89" s="138"/>
      <c r="BD89" s="137"/>
      <c r="BE89" s="137"/>
      <c r="BF89" s="138"/>
      <c r="BG89" s="138"/>
      <c r="BH89" s="137"/>
      <c r="BI89" s="137"/>
      <c r="BJ89" s="138"/>
      <c r="BK89" s="138"/>
      <c r="BL89" s="137"/>
      <c r="BM89" s="137"/>
      <c r="BN89" s="138"/>
      <c r="BO89" s="138"/>
      <c r="BP89" s="24"/>
    </row>
    <row r="90" spans="1:108" x14ac:dyDescent="0.25">
      <c r="A90" s="461"/>
      <c r="B90" s="50"/>
      <c r="C90" s="50"/>
      <c r="D90" s="50"/>
      <c r="E90" s="50"/>
      <c r="F90" s="50"/>
      <c r="G90" s="50"/>
      <c r="H90" s="209"/>
      <c r="I90" s="131" t="s">
        <v>105</v>
      </c>
      <c r="J90" s="62"/>
      <c r="K90" s="62"/>
      <c r="L90" s="62"/>
      <c r="M90" s="95"/>
      <c r="N90" s="176"/>
      <c r="O90" s="24"/>
      <c r="P90" s="173"/>
      <c r="Q90" s="173"/>
      <c r="R90" s="24"/>
      <c r="S90" s="24"/>
      <c r="T90" s="173"/>
      <c r="U90" s="173"/>
      <c r="V90" s="24"/>
      <c r="W90" s="24"/>
      <c r="X90" s="173"/>
      <c r="Y90" s="173"/>
      <c r="Z90" s="24"/>
      <c r="AA90" s="24"/>
      <c r="AB90" s="173"/>
      <c r="AC90" s="173"/>
      <c r="AD90" s="24"/>
      <c r="AE90" s="24"/>
      <c r="AF90" s="173"/>
      <c r="AG90" s="173"/>
      <c r="BB90" s="24"/>
      <c r="BC90" s="24"/>
      <c r="BD90" s="137"/>
      <c r="BE90" s="137"/>
      <c r="BF90" s="24"/>
      <c r="BG90" s="24"/>
      <c r="BH90" s="137"/>
      <c r="BI90" s="137"/>
      <c r="BJ90" s="24"/>
      <c r="BK90" s="24"/>
      <c r="BL90" s="137"/>
      <c r="BM90" s="137"/>
      <c r="BN90" s="24"/>
      <c r="BO90" s="24"/>
      <c r="BP90" s="24"/>
    </row>
    <row r="91" spans="1:108" x14ac:dyDescent="0.25">
      <c r="A91" s="461"/>
      <c r="B91" s="50"/>
      <c r="C91" s="50"/>
      <c r="D91" s="50"/>
      <c r="E91" s="50"/>
      <c r="F91" s="50"/>
      <c r="G91" s="50"/>
      <c r="H91" s="209"/>
      <c r="I91" s="466" t="str">
        <f>IF(O96="x",P96,IF(O97="x",P97,IF(O98="x",P98,IF(O99="x",P99,IF(O100="x",P100,IF(O101="x",P101,IF(O102="x",P102,IF(O103="x",P103,"Ferien für: keine Auswahl"))))))))</f>
        <v>Baden-Württemberg</v>
      </c>
      <c r="J91" s="467"/>
      <c r="K91" s="467"/>
      <c r="L91" s="468"/>
      <c r="M91" s="95"/>
      <c r="N91" s="176"/>
      <c r="O91" s="24"/>
      <c r="P91" s="173"/>
      <c r="Q91" s="173"/>
      <c r="R91" s="24"/>
      <c r="S91" s="24"/>
      <c r="T91" s="173"/>
      <c r="U91" s="173"/>
      <c r="V91" s="24"/>
      <c r="W91" s="24"/>
      <c r="X91" s="173"/>
      <c r="Y91" s="173"/>
      <c r="Z91" s="24"/>
      <c r="AA91" s="24"/>
      <c r="AB91" s="173"/>
      <c r="AC91" s="173"/>
      <c r="AD91" s="24"/>
      <c r="AE91" s="24"/>
      <c r="AF91" s="173"/>
      <c r="AG91" s="173"/>
      <c r="BB91" s="24"/>
      <c r="BC91" s="24"/>
      <c r="BD91" s="137"/>
      <c r="BE91" s="137"/>
      <c r="BF91" s="24"/>
      <c r="BG91" s="24"/>
      <c r="BH91" s="137"/>
      <c r="BI91" s="137"/>
      <c r="BJ91" s="24"/>
      <c r="BK91" s="24"/>
      <c r="BL91" s="137"/>
      <c r="BM91" s="137"/>
      <c r="BN91" s="24"/>
      <c r="BO91" s="24"/>
      <c r="BP91" s="24"/>
    </row>
    <row r="92" spans="1:108" x14ac:dyDescent="0.25">
      <c r="A92" s="461"/>
      <c r="B92" s="50"/>
      <c r="C92" s="50"/>
      <c r="D92" s="214"/>
      <c r="E92" s="175"/>
      <c r="F92" s="138"/>
      <c r="G92" s="173"/>
      <c r="H92" s="209"/>
      <c r="I92" s="135" t="s">
        <v>32</v>
      </c>
      <c r="J92" s="136"/>
      <c r="K92" s="129" t="s">
        <v>36</v>
      </c>
      <c r="L92" s="129" t="s">
        <v>35</v>
      </c>
      <c r="M92" s="95"/>
      <c r="N92" s="176"/>
      <c r="O92" s="251" t="s">
        <v>139</v>
      </c>
      <c r="P92" s="24"/>
      <c r="Q92" s="176"/>
      <c r="R92" s="24"/>
      <c r="S92" s="24"/>
      <c r="T92" s="176"/>
      <c r="U92" s="24"/>
      <c r="V92" s="24"/>
      <c r="W92" s="176"/>
      <c r="X92" s="24"/>
      <c r="Y92" s="24"/>
      <c r="Z92" s="176"/>
      <c r="AA92" s="24"/>
      <c r="AB92" s="24"/>
      <c r="AC92" s="176"/>
      <c r="AD92" s="24"/>
      <c r="AE92" s="24"/>
      <c r="AF92" s="176"/>
      <c r="AG92" s="24"/>
      <c r="BB92" s="24"/>
      <c r="BC92" s="24"/>
      <c r="BD92" s="24"/>
      <c r="BE92" s="24"/>
      <c r="BF92" s="24"/>
      <c r="BG92" s="24"/>
      <c r="BH92" s="24"/>
      <c r="BI92" s="24"/>
      <c r="BJ92" s="24"/>
      <c r="BK92" s="24"/>
      <c r="BL92" s="24"/>
      <c r="BM92" s="24"/>
      <c r="BN92" s="24"/>
      <c r="BO92" s="24"/>
      <c r="BP92" s="24"/>
    </row>
    <row r="93" spans="1:108" x14ac:dyDescent="0.25">
      <c r="A93" s="461"/>
      <c r="B93" s="50"/>
      <c r="C93" s="50"/>
      <c r="D93" s="214"/>
      <c r="E93" s="175"/>
      <c r="F93" s="138"/>
      <c r="G93" s="173"/>
      <c r="H93" s="209"/>
      <c r="I93" s="133" t="s">
        <v>108</v>
      </c>
      <c r="J93" s="134"/>
      <c r="K93" s="139">
        <f>IF($O$96="x",R96,IF($O$97="x",R97,IF($O$98="x",R98,IF($O$99="x",R99,IF($O$100="x",R100,IF($O$101="x",R101,IF($O$102="x",R102,IF($O$103="x",R103,))))))))</f>
        <v>42370</v>
      </c>
      <c r="L93" s="139">
        <f>IF($O$96="x",S96,IF($O$97="x",S97,IF($O$98="x",S98,IF($O$99="x",S99,IF($O$100="x",S100,IF($O$101="x",S101,IF($O$102="x",S102,IF($O$103="x",S103,))))))))</f>
        <v>42378</v>
      </c>
      <c r="M93" s="95"/>
      <c r="N93" s="176"/>
      <c r="O93" s="251" t="s">
        <v>140</v>
      </c>
      <c r="P93" s="24"/>
      <c r="Q93" s="176"/>
      <c r="R93" s="24"/>
      <c r="S93" s="24"/>
      <c r="T93" s="176"/>
      <c r="U93" s="24"/>
      <c r="V93" s="24"/>
      <c r="W93" s="176"/>
      <c r="X93" s="24"/>
      <c r="Y93" s="24"/>
      <c r="Z93" s="176"/>
      <c r="AA93" s="24"/>
      <c r="AB93" s="24"/>
      <c r="AC93" s="176"/>
      <c r="AD93" s="24"/>
      <c r="AE93" s="24"/>
      <c r="AF93" s="176"/>
      <c r="AG93" s="24"/>
      <c r="BB93" s="24"/>
      <c r="BC93" s="24"/>
      <c r="BD93" s="24"/>
      <c r="BE93" s="24"/>
      <c r="BF93" s="24"/>
      <c r="BG93" s="24"/>
      <c r="BH93" s="24"/>
    </row>
    <row r="94" spans="1:108" ht="15.75" thickBot="1" x14ac:dyDescent="0.3">
      <c r="A94" s="461"/>
      <c r="B94" s="50"/>
      <c r="C94" s="50"/>
      <c r="D94" s="50"/>
      <c r="E94" s="50"/>
      <c r="F94" s="50"/>
      <c r="G94" s="50"/>
      <c r="H94" s="209"/>
      <c r="I94" s="133" t="s">
        <v>33</v>
      </c>
      <c r="J94" s="134"/>
      <c r="K94" s="139" t="str">
        <f>IF($O$96="x",T96,IF($O$97="x",T97,IF($O$98="x",T98,IF($O$99="x",T99,IF($O$100="x",T100,IF($O$101="x",T101,IF($O$102="x",T102,IF($O$103="x",T103,))))))))</f>
        <v>-</v>
      </c>
      <c r="L94" s="139" t="str">
        <f>IF($O$96="x",U96,IF($O$97="x",U97,IF($O$98="x",U98,IF($O$99="x",U99,IF($O$100="x",U100,IF($O$101="x",U101,IF($O$102="x",U102,IF($O$103="x",U103,))))))))</f>
        <v>-</v>
      </c>
      <c r="M94" s="95"/>
      <c r="N94" s="176"/>
      <c r="O94" s="251" t="s">
        <v>138</v>
      </c>
      <c r="P94" s="24"/>
      <c r="Q94" s="176"/>
      <c r="R94" s="24"/>
      <c r="S94" s="24"/>
      <c r="T94" s="176"/>
      <c r="U94" s="24"/>
      <c r="V94" s="24"/>
      <c r="W94" s="176"/>
      <c r="X94" s="24"/>
      <c r="Y94" s="24"/>
      <c r="Z94" s="176"/>
      <c r="AA94" s="24"/>
      <c r="AB94" s="24"/>
      <c r="AC94" s="176"/>
      <c r="AD94" s="24"/>
      <c r="AE94" s="24"/>
      <c r="AF94" s="176"/>
      <c r="AG94" s="24"/>
      <c r="AI94" t="s">
        <v>166</v>
      </c>
      <c r="AZ94" t="s">
        <v>167</v>
      </c>
      <c r="BB94" s="24"/>
      <c r="BC94" s="24"/>
      <c r="BD94" s="24"/>
      <c r="BE94" s="24"/>
      <c r="BF94" s="24"/>
      <c r="BG94" s="24"/>
      <c r="BH94" s="24"/>
    </row>
    <row r="95" spans="1:108" ht="15.75" thickBot="1" x14ac:dyDescent="0.3">
      <c r="A95" s="461"/>
      <c r="B95" s="50"/>
      <c r="C95" s="50"/>
      <c r="D95" s="50"/>
      <c r="E95" s="50"/>
      <c r="F95" s="50"/>
      <c r="G95" s="50"/>
      <c r="H95" s="209"/>
      <c r="I95" s="133" t="s">
        <v>34</v>
      </c>
      <c r="J95" s="134"/>
      <c r="K95" s="139">
        <f>IF($O$96="x",V96,IF($O$97="x",V97,IF($O$98="x",V98,IF($O$99="x",V99,IF($O$100="x",V100,IF($O$101="x",V101,IF($O$102="x",V102,IF($O$103="x",V103,))))))))</f>
        <v>42453</v>
      </c>
      <c r="L95" s="139">
        <f>IF($O$96="x",W96,IF($O$97="x",W97,IF($O$98="x",W98,IF($O$99="x",W99,IF($O$100="x",W100,IF($O$101="x",W101,IF($O$102="x",W102,IF($O$103="x",W103,))))))))</f>
        <v>42462</v>
      </c>
      <c r="M95" s="95"/>
      <c r="N95" s="176"/>
      <c r="O95" s="236" t="s">
        <v>141</v>
      </c>
      <c r="P95" s="24"/>
      <c r="Q95" s="339">
        <f>Kalenderjahr</f>
        <v>2016</v>
      </c>
      <c r="R95" s="429" t="s">
        <v>108</v>
      </c>
      <c r="S95" s="430"/>
      <c r="T95" s="432" t="s">
        <v>109</v>
      </c>
      <c r="U95" s="432"/>
      <c r="V95" s="430" t="s">
        <v>110</v>
      </c>
      <c r="W95" s="430"/>
      <c r="X95" s="430" t="s">
        <v>111</v>
      </c>
      <c r="Y95" s="430"/>
      <c r="Z95" s="432" t="s">
        <v>112</v>
      </c>
      <c r="AA95" s="432"/>
      <c r="AB95" s="430" t="s">
        <v>113</v>
      </c>
      <c r="AC95" s="430"/>
      <c r="AD95" s="430" t="s">
        <v>108</v>
      </c>
      <c r="AE95" s="431"/>
      <c r="AF95" s="176"/>
      <c r="AG95" s="24"/>
      <c r="AH95" s="340">
        <v>2016</v>
      </c>
      <c r="AI95" s="433" t="s">
        <v>108</v>
      </c>
      <c r="AJ95" s="415"/>
      <c r="AK95" s="424" t="s">
        <v>109</v>
      </c>
      <c r="AL95" s="424"/>
      <c r="AM95" s="415" t="s">
        <v>110</v>
      </c>
      <c r="AN95" s="415"/>
      <c r="AO95" s="415" t="s">
        <v>111</v>
      </c>
      <c r="AP95" s="415"/>
      <c r="AQ95" s="424" t="s">
        <v>112</v>
      </c>
      <c r="AR95" s="424"/>
      <c r="AS95" s="415" t="s">
        <v>113</v>
      </c>
      <c r="AT95" s="415"/>
      <c r="AU95" s="415" t="s">
        <v>108</v>
      </c>
      <c r="AV95" s="416"/>
      <c r="AX95" s="24"/>
      <c r="AY95" s="340">
        <v>2017</v>
      </c>
      <c r="AZ95" s="433" t="s">
        <v>108</v>
      </c>
      <c r="BA95" s="415"/>
      <c r="BB95" s="424" t="s">
        <v>109</v>
      </c>
      <c r="BC95" s="424"/>
      <c r="BD95" s="415" t="s">
        <v>110</v>
      </c>
      <c r="BE95" s="415"/>
      <c r="BF95" s="415" t="s">
        <v>111</v>
      </c>
      <c r="BG95" s="415"/>
      <c r="BH95" s="424" t="s">
        <v>112</v>
      </c>
      <c r="BI95" s="424"/>
      <c r="BJ95" s="415" t="s">
        <v>113</v>
      </c>
      <c r="BK95" s="415"/>
      <c r="BL95" s="415" t="s">
        <v>108</v>
      </c>
      <c r="BM95" s="416"/>
    </row>
    <row r="96" spans="1:108" x14ac:dyDescent="0.25">
      <c r="A96" s="461"/>
      <c r="B96" s="50"/>
      <c r="C96" s="50"/>
      <c r="D96" s="50"/>
      <c r="E96" s="50"/>
      <c r="F96" s="50"/>
      <c r="G96" s="50"/>
      <c r="H96" s="209"/>
      <c r="I96" s="133" t="s">
        <v>37</v>
      </c>
      <c r="J96" s="134"/>
      <c r="K96" s="139">
        <f>IF($O$96="x",X96,IF($O$97="x",X97,IF($O$98="x",X98,IF($O$99="x",X99,IF($O$100="x",X100,IF($O$101="x",X101,IF($O$102="x",X102,IF($O$103="x",X103,))))))))</f>
        <v>42507</v>
      </c>
      <c r="L96" s="139">
        <f>IF($O$96="x",Y96,IF($O$97="x",Y97,IF($O$98="x",Y98,IF($O$99="x",Y99,IF($O$100="x",Y100,IF($O$101="x",Y101,IF($O$102="x",Y102,IF($O$103="x",Y103,))))))))</f>
        <v>42518</v>
      </c>
      <c r="M96" s="64"/>
      <c r="N96" s="450" t="s">
        <v>95</v>
      </c>
      <c r="O96" s="287" t="s">
        <v>19</v>
      </c>
      <c r="P96" s="469" t="s">
        <v>38</v>
      </c>
      <c r="Q96" s="469"/>
      <c r="R96" s="338">
        <f t="shared" ref="R96:R111" si="25">IF(Kalenderjahr=$AH$95,AI96,IF(Kalenderjahr=$AY$95,AZ96,"-"))</f>
        <v>42370</v>
      </c>
      <c r="S96" s="338">
        <f t="shared" ref="S96:S111" si="26">IF(Kalenderjahr=$AH$95,AJ96,IF(Kalenderjahr=$AY$95,BA96,"-"))</f>
        <v>42378</v>
      </c>
      <c r="T96" s="338" t="str">
        <f t="shared" ref="T96:T111" si="27">IF(Kalenderjahr=$AH$95,AK96,IF(Kalenderjahr=$AY$95,BB96,"-"))</f>
        <v>-</v>
      </c>
      <c r="U96" s="338" t="str">
        <f t="shared" ref="U96:U111" si="28">IF(Kalenderjahr=$AH$95,AL96,IF(Kalenderjahr=$AY$95,BC96,"-"))</f>
        <v>-</v>
      </c>
      <c r="V96" s="338">
        <f t="shared" ref="V96:V111" si="29">IF(Kalenderjahr=$AH$95,AM96,IF(Kalenderjahr=$AY$95,BD96,"-"))</f>
        <v>42453</v>
      </c>
      <c r="W96" s="338">
        <f t="shared" ref="W96:W111" si="30">IF(Kalenderjahr=$AH$95,AN96,IF(Kalenderjahr=$AY$95,BE96,"-"))</f>
        <v>42462</v>
      </c>
      <c r="X96" s="338">
        <f t="shared" ref="X96:X111" si="31">IF(Kalenderjahr=$AH$95,AO96,IF(Kalenderjahr=$AY$95,BF96,"-"))</f>
        <v>42507</v>
      </c>
      <c r="Y96" s="338">
        <f t="shared" ref="Y96:Y111" si="32">IF(Kalenderjahr=$AH$95,AP96,IF(Kalenderjahr=$AY$95,BG96,"-"))</f>
        <v>42518</v>
      </c>
      <c r="Z96" s="338">
        <f t="shared" ref="Z96:Z111" si="33">IF(Kalenderjahr=$AH$95,AQ96,IF(Kalenderjahr=$AY$95,BH96,"-"))</f>
        <v>42579</v>
      </c>
      <c r="AA96" s="338">
        <f t="shared" ref="AA96:AA111" si="34">IF(Kalenderjahr=$AH$95,AR96,IF(Kalenderjahr=$AY$95,BI96,"-"))</f>
        <v>42623</v>
      </c>
      <c r="AB96" s="338">
        <f t="shared" ref="AB96:AB111" si="35">IF(Kalenderjahr=$AH$95,AS96,IF(Kalenderjahr=$AY$95,BJ96,"-"))</f>
        <v>42674</v>
      </c>
      <c r="AC96" s="338">
        <f t="shared" ref="AC96:AC111" si="36">IF(Kalenderjahr=$AH$95,AT96,IF(Kalenderjahr=$AY$95,BK96,"-"))</f>
        <v>42678</v>
      </c>
      <c r="AD96" s="338">
        <f t="shared" ref="AD96:AD111" si="37">IF(Kalenderjahr=$AH$95,AU96,IF(Kalenderjahr=$AY$95,BL96,"-"))</f>
        <v>42727</v>
      </c>
      <c r="AE96" s="376">
        <f t="shared" ref="AE96:AE111" si="38">IF(Kalenderjahr=$AH$95,AV96,IF(Kalenderjahr=$AY$95,BM96,"-"))</f>
        <v>42742</v>
      </c>
      <c r="AF96" s="176"/>
      <c r="AG96" s="418" t="s">
        <v>38</v>
      </c>
      <c r="AH96" s="418"/>
      <c r="AI96" s="333">
        <v>42370</v>
      </c>
      <c r="AJ96" s="333">
        <v>42378</v>
      </c>
      <c r="AK96" s="333" t="s">
        <v>107</v>
      </c>
      <c r="AL96" s="334" t="s">
        <v>107</v>
      </c>
      <c r="AM96" s="333">
        <v>42453</v>
      </c>
      <c r="AN96" s="333">
        <v>42462</v>
      </c>
      <c r="AO96" s="333">
        <v>42507</v>
      </c>
      <c r="AP96" s="333">
        <v>42518</v>
      </c>
      <c r="AQ96" s="333">
        <v>42579</v>
      </c>
      <c r="AR96" s="333">
        <v>42623</v>
      </c>
      <c r="AS96" s="333">
        <v>42674</v>
      </c>
      <c r="AT96" s="333">
        <v>42678</v>
      </c>
      <c r="AU96" s="333">
        <v>42727</v>
      </c>
      <c r="AV96" s="335">
        <v>42742</v>
      </c>
      <c r="AX96" s="417" t="s">
        <v>38</v>
      </c>
      <c r="AY96" s="418"/>
      <c r="AZ96" s="333">
        <v>42736</v>
      </c>
      <c r="BA96" s="333">
        <v>42742</v>
      </c>
      <c r="BB96" s="333" t="s">
        <v>107</v>
      </c>
      <c r="BC96" s="333" t="s">
        <v>107</v>
      </c>
      <c r="BD96" s="333">
        <v>42835</v>
      </c>
      <c r="BE96" s="333">
        <v>42846</v>
      </c>
      <c r="BF96" s="333">
        <v>42892</v>
      </c>
      <c r="BG96" s="333">
        <v>42902</v>
      </c>
      <c r="BH96" s="333">
        <v>42943</v>
      </c>
      <c r="BI96" s="333">
        <v>42987</v>
      </c>
      <c r="BJ96" s="333">
        <v>43038</v>
      </c>
      <c r="BK96" s="333">
        <v>43042</v>
      </c>
      <c r="BL96" s="333">
        <v>43091</v>
      </c>
      <c r="BM96" s="335">
        <v>43105</v>
      </c>
    </row>
    <row r="97" spans="1:65" ht="15.75" thickBot="1" x14ac:dyDescent="0.3">
      <c r="A97" s="461"/>
      <c r="B97" s="50"/>
      <c r="C97" s="203"/>
      <c r="D97" s="50"/>
      <c r="E97" s="50"/>
      <c r="F97" s="50"/>
      <c r="G97" s="50"/>
      <c r="H97" s="209"/>
      <c r="I97" s="133" t="s">
        <v>39</v>
      </c>
      <c r="J97" s="134"/>
      <c r="K97" s="139">
        <f>IF($O$96="x",Z96,IF($O$97="x",Z97,IF($O$98="x",Z98,IF($O$99="x",Z99,IF($O$100="x",Z100,IF($O$101="x",Z101,IF($O$102="x",Z102,IF($O$103="x",Z103,))))))))</f>
        <v>42579</v>
      </c>
      <c r="L97" s="139">
        <f>IF($O$96="x",AA96,IF($O$97="x",AA97,IF($O$98="x",AA98,IF($O$99="x",AA99,IF($O$100="x",AA100,IF($O$101="x",AA101,IF($O$102="x",AA102,IF($O$103="x",AA103,))))))))</f>
        <v>42623</v>
      </c>
      <c r="M97" s="64"/>
      <c r="N97" s="451"/>
      <c r="O97" s="288"/>
      <c r="P97" s="428" t="s">
        <v>82</v>
      </c>
      <c r="Q97" s="428"/>
      <c r="R97" s="338">
        <f t="shared" si="25"/>
        <v>42370</v>
      </c>
      <c r="S97" s="338">
        <f t="shared" si="26"/>
        <v>42374</v>
      </c>
      <c r="T97" s="338">
        <f t="shared" si="27"/>
        <v>42408</v>
      </c>
      <c r="U97" s="338">
        <f t="shared" si="28"/>
        <v>42412</v>
      </c>
      <c r="V97" s="338">
        <f t="shared" si="29"/>
        <v>42450</v>
      </c>
      <c r="W97" s="338">
        <f t="shared" si="30"/>
        <v>42461</v>
      </c>
      <c r="X97" s="338">
        <f t="shared" si="31"/>
        <v>42507</v>
      </c>
      <c r="Y97" s="338">
        <f t="shared" si="32"/>
        <v>42518</v>
      </c>
      <c r="Z97" s="338">
        <f t="shared" si="33"/>
        <v>42581</v>
      </c>
      <c r="AA97" s="338">
        <f t="shared" si="34"/>
        <v>42625</v>
      </c>
      <c r="AB97" s="338">
        <f t="shared" si="35"/>
        <v>42674</v>
      </c>
      <c r="AC97" s="338">
        <f t="shared" si="36"/>
        <v>42678</v>
      </c>
      <c r="AD97" s="338">
        <f t="shared" si="37"/>
        <v>42728</v>
      </c>
      <c r="AE97" s="376">
        <f t="shared" si="38"/>
        <v>42740</v>
      </c>
      <c r="AF97" s="176"/>
      <c r="AG97" s="420" t="s">
        <v>82</v>
      </c>
      <c r="AH97" s="420"/>
      <c r="AI97" s="333">
        <v>42370</v>
      </c>
      <c r="AJ97" s="333">
        <v>42374</v>
      </c>
      <c r="AK97" s="333">
        <v>42408</v>
      </c>
      <c r="AL97" s="333">
        <v>42412</v>
      </c>
      <c r="AM97" s="333">
        <v>42450</v>
      </c>
      <c r="AN97" s="333">
        <v>42461</v>
      </c>
      <c r="AO97" s="333">
        <v>42507</v>
      </c>
      <c r="AP97" s="333">
        <v>42518</v>
      </c>
      <c r="AQ97" s="333">
        <v>42581</v>
      </c>
      <c r="AR97" s="333">
        <v>42625</v>
      </c>
      <c r="AS97" s="333">
        <v>42674</v>
      </c>
      <c r="AT97" s="333">
        <v>42678</v>
      </c>
      <c r="AU97" s="333">
        <v>42728</v>
      </c>
      <c r="AV97" s="335">
        <v>42740</v>
      </c>
      <c r="AX97" s="419" t="s">
        <v>82</v>
      </c>
      <c r="AY97" s="420"/>
      <c r="AZ97" s="333">
        <v>42736</v>
      </c>
      <c r="BA97" s="333">
        <v>42740</v>
      </c>
      <c r="BB97" s="333">
        <v>42793</v>
      </c>
      <c r="BC97" s="333">
        <v>42797</v>
      </c>
      <c r="BD97" s="333">
        <v>42835</v>
      </c>
      <c r="BE97" s="333">
        <v>42847</v>
      </c>
      <c r="BF97" s="333">
        <v>42892</v>
      </c>
      <c r="BG97" s="333">
        <v>42902</v>
      </c>
      <c r="BH97" s="333">
        <v>42945</v>
      </c>
      <c r="BI97" s="333">
        <v>42989</v>
      </c>
      <c r="BJ97" s="333">
        <v>43038</v>
      </c>
      <c r="BK97" s="333">
        <v>43042</v>
      </c>
      <c r="BL97" s="333">
        <v>43100</v>
      </c>
      <c r="BM97" s="335">
        <v>43105</v>
      </c>
    </row>
    <row r="98" spans="1:65" ht="15.75" thickBot="1" x14ac:dyDescent="0.3">
      <c r="A98" s="461"/>
      <c r="B98" s="50"/>
      <c r="C98" s="232" t="s">
        <v>134</v>
      </c>
      <c r="D98" s="235" t="str">
        <f>IF(I91&lt;&gt;"Ferien für: keine Auswahl",I91,I107)</f>
        <v>Baden-Württemberg</v>
      </c>
      <c r="E98" s="233"/>
      <c r="F98" s="234"/>
      <c r="G98" s="50"/>
      <c r="H98" s="209"/>
      <c r="I98" s="133" t="s">
        <v>40</v>
      </c>
      <c r="J98" s="134"/>
      <c r="K98" s="139">
        <f>IF($O$96="x",AB96,IF($O$97="x",AB97,IF($O$98="x",AB98,IF($O$99="x",AB99,IF($O$100="x",AB100,IF($O$101="x",AB101,IF($O$102="x",AB102,IF($O$103="x",AB103,))))))))</f>
        <v>42674</v>
      </c>
      <c r="L98" s="139">
        <f>IF($O$96="x",AC96,IF($O$97="x",AC97,IF($O$98="x",AC98,IF($O$99="x",AC99,IF($O$100="x",AC100,IF($O$101="x",AC101,IF($O$102="x",AC102,IF($O$103="x",AC103,))))))))</f>
        <v>42678</v>
      </c>
      <c r="M98" s="64"/>
      <c r="N98" s="451"/>
      <c r="O98" s="288"/>
      <c r="P98" s="428" t="s">
        <v>45</v>
      </c>
      <c r="Q98" s="428"/>
      <c r="R98" s="338">
        <f t="shared" si="25"/>
        <v>42370</v>
      </c>
      <c r="S98" s="338">
        <f t="shared" si="26"/>
        <v>42371</v>
      </c>
      <c r="T98" s="338">
        <f t="shared" si="27"/>
        <v>42401</v>
      </c>
      <c r="U98" s="338">
        <f t="shared" si="28"/>
        <v>42406</v>
      </c>
      <c r="V98" s="338">
        <f t="shared" si="29"/>
        <v>42450</v>
      </c>
      <c r="W98" s="338">
        <f t="shared" si="30"/>
        <v>42462</v>
      </c>
      <c r="X98" s="338">
        <f t="shared" si="31"/>
        <v>42507</v>
      </c>
      <c r="Y98" s="338">
        <f t="shared" si="32"/>
        <v>42508</v>
      </c>
      <c r="Z98" s="338">
        <f t="shared" si="33"/>
        <v>42572</v>
      </c>
      <c r="AA98" s="338">
        <f t="shared" si="34"/>
        <v>42615</v>
      </c>
      <c r="AB98" s="338">
        <f t="shared" si="35"/>
        <v>42660</v>
      </c>
      <c r="AC98" s="338">
        <f t="shared" si="36"/>
        <v>42671</v>
      </c>
      <c r="AD98" s="338">
        <f t="shared" si="37"/>
        <v>42727</v>
      </c>
      <c r="AE98" s="376">
        <f t="shared" si="38"/>
        <v>42738</v>
      </c>
      <c r="AF98" s="176"/>
      <c r="AG98" s="420" t="s">
        <v>45</v>
      </c>
      <c r="AH98" s="420"/>
      <c r="AI98" s="333">
        <v>42370</v>
      </c>
      <c r="AJ98" s="333">
        <v>42371</v>
      </c>
      <c r="AK98" s="333">
        <v>42401</v>
      </c>
      <c r="AL98" s="333">
        <v>42406</v>
      </c>
      <c r="AM98" s="333">
        <v>42450</v>
      </c>
      <c r="AN98" s="333">
        <v>42462</v>
      </c>
      <c r="AO98" s="333">
        <v>42507</v>
      </c>
      <c r="AP98" s="333">
        <v>42508</v>
      </c>
      <c r="AQ98" s="333">
        <v>42572</v>
      </c>
      <c r="AR98" s="333">
        <v>42615</v>
      </c>
      <c r="AS98" s="333">
        <v>42660</v>
      </c>
      <c r="AT98" s="333">
        <v>42671</v>
      </c>
      <c r="AU98" s="333">
        <v>42727</v>
      </c>
      <c r="AV98" s="335">
        <v>42738</v>
      </c>
      <c r="AX98" s="419" t="s">
        <v>45</v>
      </c>
      <c r="AY98" s="420"/>
      <c r="AZ98" s="333">
        <v>42736</v>
      </c>
      <c r="BA98" s="333">
        <v>42738</v>
      </c>
      <c r="BB98" s="333">
        <v>42765</v>
      </c>
      <c r="BC98" s="333">
        <v>42770</v>
      </c>
      <c r="BD98" s="333">
        <v>42835</v>
      </c>
      <c r="BE98" s="333">
        <v>42843</v>
      </c>
      <c r="BF98" s="333">
        <v>42892</v>
      </c>
      <c r="BG98" s="333">
        <v>42895</v>
      </c>
      <c r="BH98" s="333">
        <v>42936</v>
      </c>
      <c r="BI98" s="333">
        <v>42979</v>
      </c>
      <c r="BJ98" s="333">
        <v>43031</v>
      </c>
      <c r="BK98" s="333">
        <v>43043</v>
      </c>
      <c r="BL98" s="333">
        <v>43090</v>
      </c>
      <c r="BM98" s="335">
        <v>43102</v>
      </c>
    </row>
    <row r="99" spans="1:65" x14ac:dyDescent="0.25">
      <c r="A99" s="461"/>
      <c r="B99" s="50"/>
      <c r="C99" s="264" t="s">
        <v>32</v>
      </c>
      <c r="D99" s="265"/>
      <c r="E99" s="266" t="s">
        <v>36</v>
      </c>
      <c r="F99" s="267" t="s">
        <v>35</v>
      </c>
      <c r="G99" s="50"/>
      <c r="H99" s="209"/>
      <c r="I99" s="133" t="s">
        <v>41</v>
      </c>
      <c r="J99" s="134"/>
      <c r="K99" s="139">
        <f>IF($O$96="x",AD96,IF($O$97="x",AD97,IF($O$98="x",AD98,IF($O$99="x",AD99,IF($O$100="x",AD100,IF($O$101="x",AD101,IF($O$102="x",AD102,IF($O$103="x",AD103,))))))))</f>
        <v>42727</v>
      </c>
      <c r="L99" s="139">
        <f>IF($O$96="x",AE96,IF($O$97="x",AE97,IF($O$98="x",AE98,IF($O$99="x",AE99,IF($O$100="x",AE100,IF($O$101="x",AE101,IF($O$102="x",AE102,IF($O$103="x",AE103,))))))))</f>
        <v>42742</v>
      </c>
      <c r="M99" s="64"/>
      <c r="N99" s="451"/>
      <c r="O99" s="288"/>
      <c r="P99" s="428" t="s">
        <v>46</v>
      </c>
      <c r="Q99" s="428"/>
      <c r="R99" s="338">
        <f t="shared" si="25"/>
        <v>42370</v>
      </c>
      <c r="S99" s="338">
        <f t="shared" si="26"/>
        <v>42371</v>
      </c>
      <c r="T99" s="338">
        <f t="shared" si="27"/>
        <v>42401</v>
      </c>
      <c r="U99" s="338">
        <f t="shared" si="28"/>
        <v>42406</v>
      </c>
      <c r="V99" s="338">
        <f t="shared" si="29"/>
        <v>42452</v>
      </c>
      <c r="W99" s="338">
        <f t="shared" si="30"/>
        <v>42462</v>
      </c>
      <c r="X99" s="338">
        <f t="shared" si="31"/>
        <v>42507</v>
      </c>
      <c r="Y99" s="338">
        <f t="shared" si="32"/>
        <v>42507</v>
      </c>
      <c r="Z99" s="338">
        <f t="shared" si="33"/>
        <v>42572</v>
      </c>
      <c r="AA99" s="338">
        <f t="shared" si="34"/>
        <v>42616</v>
      </c>
      <c r="AB99" s="338">
        <f t="shared" si="35"/>
        <v>42660</v>
      </c>
      <c r="AC99" s="338">
        <f t="shared" si="36"/>
        <v>42671</v>
      </c>
      <c r="AD99" s="338">
        <f t="shared" si="37"/>
        <v>42727</v>
      </c>
      <c r="AE99" s="376">
        <f t="shared" si="38"/>
        <v>42738</v>
      </c>
      <c r="AF99" s="176"/>
      <c r="AG99" s="420" t="s">
        <v>46</v>
      </c>
      <c r="AH99" s="420"/>
      <c r="AI99" s="333">
        <v>42370</v>
      </c>
      <c r="AJ99" s="333">
        <v>42371</v>
      </c>
      <c r="AK99" s="333">
        <v>42401</v>
      </c>
      <c r="AL99" s="333">
        <v>42406</v>
      </c>
      <c r="AM99" s="333">
        <v>42452</v>
      </c>
      <c r="AN99" s="333">
        <v>42462</v>
      </c>
      <c r="AO99" s="333">
        <v>42507</v>
      </c>
      <c r="AP99" s="333">
        <v>42507</v>
      </c>
      <c r="AQ99" s="333">
        <v>42572</v>
      </c>
      <c r="AR99" s="333">
        <v>42616</v>
      </c>
      <c r="AS99" s="333">
        <v>42660</v>
      </c>
      <c r="AT99" s="333">
        <v>42671</v>
      </c>
      <c r="AU99" s="333">
        <v>42727</v>
      </c>
      <c r="AV99" s="335">
        <v>42738</v>
      </c>
      <c r="AX99" s="419" t="s">
        <v>46</v>
      </c>
      <c r="AY99" s="420"/>
      <c r="AZ99" s="333">
        <v>42736</v>
      </c>
      <c r="BA99" s="333">
        <v>42738</v>
      </c>
      <c r="BB99" s="333">
        <v>42765</v>
      </c>
      <c r="BC99" s="333">
        <v>42770</v>
      </c>
      <c r="BD99" s="333">
        <v>42835</v>
      </c>
      <c r="BE99" s="333">
        <v>42847</v>
      </c>
      <c r="BF99" s="333">
        <v>42881</v>
      </c>
      <c r="BG99" s="333">
        <v>42881</v>
      </c>
      <c r="BH99" s="333">
        <v>42936</v>
      </c>
      <c r="BI99" s="333">
        <v>42979</v>
      </c>
      <c r="BJ99" s="333">
        <v>43031</v>
      </c>
      <c r="BK99" s="333">
        <v>43043</v>
      </c>
      <c r="BL99" s="333">
        <v>43090</v>
      </c>
      <c r="BM99" s="335">
        <v>43102</v>
      </c>
    </row>
    <row r="100" spans="1:65" x14ac:dyDescent="0.25">
      <c r="A100" s="461"/>
      <c r="B100" s="50"/>
      <c r="C100" s="148" t="s">
        <v>108</v>
      </c>
      <c r="D100" s="149"/>
      <c r="E100" s="144">
        <f t="shared" ref="E100:E108" si="39">IF($I$91&lt;&gt;"Ferien für: keine Auswahl",K93,K109)</f>
        <v>42370</v>
      </c>
      <c r="F100" s="145">
        <f t="shared" ref="F100:F108" si="40">IF($I$91&lt;&gt;"Ferien für: keine Auswahl",L93,L109)</f>
        <v>42378</v>
      </c>
      <c r="G100" s="50"/>
      <c r="H100" s="209"/>
      <c r="I100" s="133" t="s">
        <v>42</v>
      </c>
      <c r="J100" s="134"/>
      <c r="K100" s="290"/>
      <c r="L100" s="290"/>
      <c r="M100" s="342" t="s">
        <v>169</v>
      </c>
      <c r="N100" s="451"/>
      <c r="O100" s="288"/>
      <c r="P100" s="428" t="s">
        <v>47</v>
      </c>
      <c r="Q100" s="428"/>
      <c r="R100" s="338">
        <f t="shared" si="25"/>
        <v>42370</v>
      </c>
      <c r="S100" s="338">
        <f t="shared" si="26"/>
        <v>42375</v>
      </c>
      <c r="T100" s="338">
        <f t="shared" si="27"/>
        <v>42397</v>
      </c>
      <c r="U100" s="338">
        <f t="shared" si="28"/>
        <v>42398</v>
      </c>
      <c r="V100" s="338">
        <f t="shared" si="29"/>
        <v>42447</v>
      </c>
      <c r="W100" s="338">
        <f t="shared" si="30"/>
        <v>42462</v>
      </c>
      <c r="X100" s="338">
        <f t="shared" si="31"/>
        <v>42507</v>
      </c>
      <c r="Y100" s="338">
        <f t="shared" si="32"/>
        <v>42507</v>
      </c>
      <c r="Z100" s="338">
        <f t="shared" si="33"/>
        <v>42544</v>
      </c>
      <c r="AA100" s="338">
        <f t="shared" si="34"/>
        <v>42585</v>
      </c>
      <c r="AB100" s="338">
        <f t="shared" si="35"/>
        <v>42647</v>
      </c>
      <c r="AC100" s="338">
        <f t="shared" si="36"/>
        <v>42658</v>
      </c>
      <c r="AD100" s="338">
        <f t="shared" si="37"/>
        <v>42725</v>
      </c>
      <c r="AE100" s="376">
        <f t="shared" si="38"/>
        <v>42741</v>
      </c>
      <c r="AF100" s="176"/>
      <c r="AG100" s="420" t="s">
        <v>47</v>
      </c>
      <c r="AH100" s="420"/>
      <c r="AI100" s="333">
        <v>42370</v>
      </c>
      <c r="AJ100" s="333">
        <v>42375</v>
      </c>
      <c r="AK100" s="333">
        <v>42397</v>
      </c>
      <c r="AL100" s="333">
        <v>42398</v>
      </c>
      <c r="AM100" s="333">
        <v>42447</v>
      </c>
      <c r="AN100" s="333">
        <v>42462</v>
      </c>
      <c r="AO100" s="333">
        <v>42507</v>
      </c>
      <c r="AP100" s="333">
        <v>42507</v>
      </c>
      <c r="AQ100" s="333">
        <v>42544</v>
      </c>
      <c r="AR100" s="333">
        <v>42585</v>
      </c>
      <c r="AS100" s="333">
        <v>42647</v>
      </c>
      <c r="AT100" s="333">
        <v>42658</v>
      </c>
      <c r="AU100" s="333">
        <v>42725</v>
      </c>
      <c r="AV100" s="335">
        <v>42741</v>
      </c>
      <c r="AX100" s="419" t="s">
        <v>47</v>
      </c>
      <c r="AY100" s="420"/>
      <c r="AZ100" s="333">
        <v>42736</v>
      </c>
      <c r="BA100" s="333">
        <v>42741</v>
      </c>
      <c r="BB100" s="333">
        <v>42765</v>
      </c>
      <c r="BC100" s="333">
        <v>42835</v>
      </c>
      <c r="BD100" s="333">
        <v>42835</v>
      </c>
      <c r="BE100" s="333">
        <v>42847</v>
      </c>
      <c r="BF100" s="333">
        <v>42892</v>
      </c>
      <c r="BG100" s="333">
        <v>42892</v>
      </c>
      <c r="BH100" s="333">
        <v>42908</v>
      </c>
      <c r="BI100" s="333">
        <v>42949</v>
      </c>
      <c r="BJ100" s="333">
        <v>43010</v>
      </c>
      <c r="BK100" s="333">
        <v>43022</v>
      </c>
      <c r="BL100" s="333">
        <v>43092</v>
      </c>
      <c r="BM100" s="335">
        <v>43106</v>
      </c>
    </row>
    <row r="101" spans="1:65" x14ac:dyDescent="0.25">
      <c r="A101" s="461"/>
      <c r="B101" s="50"/>
      <c r="C101" s="148" t="s">
        <v>33</v>
      </c>
      <c r="D101" s="149"/>
      <c r="E101" s="144" t="str">
        <f t="shared" si="39"/>
        <v>-</v>
      </c>
      <c r="F101" s="145" t="str">
        <f t="shared" si="40"/>
        <v>-</v>
      </c>
      <c r="G101" s="50"/>
      <c r="H101" s="209"/>
      <c r="I101" s="133" t="s">
        <v>43</v>
      </c>
      <c r="J101" s="134"/>
      <c r="K101" s="290"/>
      <c r="L101" s="290"/>
      <c r="M101" s="342" t="s">
        <v>170</v>
      </c>
      <c r="N101" s="451"/>
      <c r="O101" s="288"/>
      <c r="P101" s="428" t="s">
        <v>48</v>
      </c>
      <c r="Q101" s="428"/>
      <c r="R101" s="338">
        <f t="shared" si="25"/>
        <v>42370</v>
      </c>
      <c r="S101" s="338">
        <f t="shared" si="26"/>
        <v>42370</v>
      </c>
      <c r="T101" s="338">
        <f t="shared" si="27"/>
        <v>42398</v>
      </c>
      <c r="U101" s="338">
        <f t="shared" si="28"/>
        <v>42398</v>
      </c>
      <c r="V101" s="338">
        <f t="shared" si="29"/>
        <v>42436</v>
      </c>
      <c r="W101" s="338">
        <f t="shared" si="30"/>
        <v>42447</v>
      </c>
      <c r="X101" s="338">
        <f t="shared" si="31"/>
        <v>42507</v>
      </c>
      <c r="Y101" s="338">
        <f t="shared" si="32"/>
        <v>42510</v>
      </c>
      <c r="Z101" s="338">
        <f t="shared" si="33"/>
        <v>42572</v>
      </c>
      <c r="AA101" s="338">
        <f t="shared" si="34"/>
        <v>42613</v>
      </c>
      <c r="AB101" s="338">
        <f t="shared" si="35"/>
        <v>42660</v>
      </c>
      <c r="AC101" s="338">
        <f t="shared" si="36"/>
        <v>42671</v>
      </c>
      <c r="AD101" s="338">
        <f t="shared" si="37"/>
        <v>42731</v>
      </c>
      <c r="AE101" s="376">
        <f t="shared" si="38"/>
        <v>42741</v>
      </c>
      <c r="AF101" s="176"/>
      <c r="AG101" s="420" t="s">
        <v>48</v>
      </c>
      <c r="AH101" s="420"/>
      <c r="AI101" s="333">
        <v>42370</v>
      </c>
      <c r="AJ101" s="333">
        <v>42370</v>
      </c>
      <c r="AK101" s="333">
        <v>42398</v>
      </c>
      <c r="AL101" s="333">
        <v>42398</v>
      </c>
      <c r="AM101" s="333">
        <v>42436</v>
      </c>
      <c r="AN101" s="333">
        <v>42447</v>
      </c>
      <c r="AO101" s="333">
        <v>42507</v>
      </c>
      <c r="AP101" s="333">
        <v>42510</v>
      </c>
      <c r="AQ101" s="333">
        <v>42572</v>
      </c>
      <c r="AR101" s="333">
        <v>42613</v>
      </c>
      <c r="AS101" s="333">
        <v>42660</v>
      </c>
      <c r="AT101" s="333">
        <v>42671</v>
      </c>
      <c r="AU101" s="333">
        <v>42731</v>
      </c>
      <c r="AV101" s="335">
        <v>42741</v>
      </c>
      <c r="AX101" s="419" t="s">
        <v>48</v>
      </c>
      <c r="AY101" s="420"/>
      <c r="AZ101" s="333">
        <v>42736</v>
      </c>
      <c r="BA101" s="333">
        <v>42741</v>
      </c>
      <c r="BB101" s="333">
        <v>42765</v>
      </c>
      <c r="BC101" s="333">
        <v>42765</v>
      </c>
      <c r="BD101" s="333">
        <v>42800</v>
      </c>
      <c r="BE101" s="333">
        <v>42811</v>
      </c>
      <c r="BF101" s="333">
        <v>42877</v>
      </c>
      <c r="BG101" s="333">
        <v>42881</v>
      </c>
      <c r="BH101" s="333">
        <v>42936</v>
      </c>
      <c r="BI101" s="333">
        <v>42977</v>
      </c>
      <c r="BJ101" s="333">
        <v>43024</v>
      </c>
      <c r="BK101" s="333">
        <v>43035</v>
      </c>
      <c r="BL101" s="333">
        <v>43091</v>
      </c>
      <c r="BM101" s="335">
        <v>43105</v>
      </c>
    </row>
    <row r="102" spans="1:65" x14ac:dyDescent="0.25">
      <c r="A102" s="461"/>
      <c r="B102" s="50"/>
      <c r="C102" s="148" t="s">
        <v>34</v>
      </c>
      <c r="D102" s="149"/>
      <c r="E102" s="144">
        <f t="shared" si="39"/>
        <v>42453</v>
      </c>
      <c r="F102" s="145">
        <f t="shared" si="40"/>
        <v>42462</v>
      </c>
      <c r="G102" s="50"/>
      <c r="H102" s="209"/>
      <c r="I102" s="64"/>
      <c r="J102" s="64"/>
      <c r="K102" s="142"/>
      <c r="L102" s="64"/>
      <c r="M102" s="342" t="s">
        <v>171</v>
      </c>
      <c r="N102" s="451"/>
      <c r="O102" s="288"/>
      <c r="P102" s="428" t="s">
        <v>49</v>
      </c>
      <c r="Q102" s="428"/>
      <c r="R102" s="338">
        <f t="shared" si="25"/>
        <v>42370</v>
      </c>
      <c r="S102" s="338">
        <f t="shared" si="26"/>
        <v>42378</v>
      </c>
      <c r="T102" s="338" t="str">
        <f t="shared" si="27"/>
        <v>-</v>
      </c>
      <c r="U102" s="338" t="str">
        <f t="shared" si="28"/>
        <v>-</v>
      </c>
      <c r="V102" s="338">
        <f t="shared" si="29"/>
        <v>42458</v>
      </c>
      <c r="W102" s="338">
        <f t="shared" si="30"/>
        <v>42469</v>
      </c>
      <c r="X102" s="338" t="str">
        <f t="shared" si="31"/>
        <v>-</v>
      </c>
      <c r="Y102" s="338" t="str">
        <f t="shared" si="32"/>
        <v>-</v>
      </c>
      <c r="Z102" s="338">
        <f t="shared" si="33"/>
        <v>42569</v>
      </c>
      <c r="AA102" s="338">
        <f t="shared" si="34"/>
        <v>42608</v>
      </c>
      <c r="AB102" s="338">
        <f t="shared" si="35"/>
        <v>42660</v>
      </c>
      <c r="AC102" s="338">
        <f t="shared" si="36"/>
        <v>42672</v>
      </c>
      <c r="AD102" s="338">
        <f t="shared" si="37"/>
        <v>42726</v>
      </c>
      <c r="AE102" s="376">
        <f t="shared" si="38"/>
        <v>42742</v>
      </c>
      <c r="AF102" s="176"/>
      <c r="AG102" s="420" t="s">
        <v>49</v>
      </c>
      <c r="AH102" s="420"/>
      <c r="AI102" s="333">
        <v>42370</v>
      </c>
      <c r="AJ102" s="333">
        <v>42378</v>
      </c>
      <c r="AK102" s="333" t="s">
        <v>107</v>
      </c>
      <c r="AL102" s="334" t="s">
        <v>107</v>
      </c>
      <c r="AM102" s="333">
        <v>42458</v>
      </c>
      <c r="AN102" s="333">
        <v>42469</v>
      </c>
      <c r="AO102" s="334" t="s">
        <v>107</v>
      </c>
      <c r="AP102" s="334" t="s">
        <v>107</v>
      </c>
      <c r="AQ102" s="333">
        <v>42569</v>
      </c>
      <c r="AR102" s="333">
        <v>42608</v>
      </c>
      <c r="AS102" s="333">
        <v>42660</v>
      </c>
      <c r="AT102" s="333">
        <v>42672</v>
      </c>
      <c r="AU102" s="333">
        <v>42726</v>
      </c>
      <c r="AV102" s="335">
        <v>42742</v>
      </c>
      <c r="AX102" s="419" t="s">
        <v>49</v>
      </c>
      <c r="AY102" s="420"/>
      <c r="AZ102" s="333">
        <v>42736</v>
      </c>
      <c r="BA102" s="333">
        <v>42742</v>
      </c>
      <c r="BB102" s="333" t="s">
        <v>107</v>
      </c>
      <c r="BC102" s="333" t="s">
        <v>107</v>
      </c>
      <c r="BD102" s="333">
        <v>42828</v>
      </c>
      <c r="BE102" s="333">
        <v>42840</v>
      </c>
      <c r="BF102" s="333" t="s">
        <v>107</v>
      </c>
      <c r="BG102" s="333" t="s">
        <v>107</v>
      </c>
      <c r="BH102" s="333">
        <v>42919</v>
      </c>
      <c r="BI102" s="333">
        <v>42958</v>
      </c>
      <c r="BJ102" s="333">
        <v>43017</v>
      </c>
      <c r="BK102" s="333">
        <v>43029</v>
      </c>
      <c r="BL102" s="333">
        <v>43093</v>
      </c>
      <c r="BM102" s="335">
        <v>43113</v>
      </c>
    </row>
    <row r="103" spans="1:65" x14ac:dyDescent="0.25">
      <c r="A103" s="461"/>
      <c r="B103" s="50"/>
      <c r="C103" s="148" t="s">
        <v>37</v>
      </c>
      <c r="D103" s="149"/>
      <c r="E103" s="144">
        <f t="shared" si="39"/>
        <v>42507</v>
      </c>
      <c r="F103" s="145">
        <f t="shared" si="40"/>
        <v>42518</v>
      </c>
      <c r="G103" s="50"/>
      <c r="H103" s="209"/>
      <c r="I103" s="64"/>
      <c r="J103" s="64"/>
      <c r="K103" s="142"/>
      <c r="L103" s="64"/>
      <c r="M103" s="342" t="s">
        <v>172</v>
      </c>
      <c r="N103" s="451"/>
      <c r="O103" s="288"/>
      <c r="P103" s="428" t="s">
        <v>50</v>
      </c>
      <c r="Q103" s="428"/>
      <c r="R103" s="338">
        <f t="shared" si="25"/>
        <v>42370</v>
      </c>
      <c r="S103" s="338">
        <f t="shared" si="26"/>
        <v>42371</v>
      </c>
      <c r="T103" s="338">
        <f t="shared" si="27"/>
        <v>42401</v>
      </c>
      <c r="U103" s="338">
        <f t="shared" si="28"/>
        <v>42413</v>
      </c>
      <c r="V103" s="338">
        <f t="shared" si="29"/>
        <v>42450</v>
      </c>
      <c r="W103" s="338">
        <f t="shared" si="30"/>
        <v>42459</v>
      </c>
      <c r="X103" s="338">
        <f t="shared" si="31"/>
        <v>42504</v>
      </c>
      <c r="Y103" s="338">
        <f t="shared" si="32"/>
        <v>42507</v>
      </c>
      <c r="Z103" s="338">
        <f t="shared" si="33"/>
        <v>42576</v>
      </c>
      <c r="AA103" s="338">
        <f t="shared" si="34"/>
        <v>42616</v>
      </c>
      <c r="AB103" s="338">
        <f t="shared" si="35"/>
        <v>42667</v>
      </c>
      <c r="AC103" s="338">
        <f t="shared" si="36"/>
        <v>42671</v>
      </c>
      <c r="AD103" s="338">
        <f t="shared" si="37"/>
        <v>42726</v>
      </c>
      <c r="AE103" s="376">
        <f t="shared" si="38"/>
        <v>42737</v>
      </c>
      <c r="AF103" s="176"/>
      <c r="AG103" s="420" t="s">
        <v>50</v>
      </c>
      <c r="AH103" s="420"/>
      <c r="AI103" s="333">
        <v>42370</v>
      </c>
      <c r="AJ103" s="333">
        <v>42371</v>
      </c>
      <c r="AK103" s="333">
        <v>42401</v>
      </c>
      <c r="AL103" s="333">
        <v>42413</v>
      </c>
      <c r="AM103" s="333">
        <v>42450</v>
      </c>
      <c r="AN103" s="333">
        <v>42459</v>
      </c>
      <c r="AO103" s="333">
        <v>42504</v>
      </c>
      <c r="AP103" s="333">
        <v>42507</v>
      </c>
      <c r="AQ103" s="333">
        <v>42576</v>
      </c>
      <c r="AR103" s="333">
        <v>42616</v>
      </c>
      <c r="AS103" s="333">
        <v>42667</v>
      </c>
      <c r="AT103" s="333">
        <v>42671</v>
      </c>
      <c r="AU103" s="333">
        <v>42726</v>
      </c>
      <c r="AV103" s="335">
        <v>42737</v>
      </c>
      <c r="AX103" s="419" t="s">
        <v>50</v>
      </c>
      <c r="AY103" s="420"/>
      <c r="AZ103" s="333">
        <v>42736</v>
      </c>
      <c r="BA103" s="333">
        <v>42737</v>
      </c>
      <c r="BB103" s="333">
        <v>42772</v>
      </c>
      <c r="BC103" s="333">
        <v>42784</v>
      </c>
      <c r="BD103" s="333">
        <v>42835</v>
      </c>
      <c r="BE103" s="333">
        <v>42844</v>
      </c>
      <c r="BF103" s="333">
        <v>42888</v>
      </c>
      <c r="BG103" s="333">
        <v>42892</v>
      </c>
      <c r="BH103" s="333">
        <v>42940</v>
      </c>
      <c r="BI103" s="333">
        <v>42980</v>
      </c>
      <c r="BJ103" s="333">
        <v>43010</v>
      </c>
      <c r="BK103" s="333">
        <v>43021</v>
      </c>
      <c r="BL103" s="333">
        <v>43091</v>
      </c>
      <c r="BM103" s="335">
        <v>43105</v>
      </c>
    </row>
    <row r="104" spans="1:65" x14ac:dyDescent="0.25">
      <c r="A104" s="461"/>
      <c r="B104" s="50"/>
      <c r="C104" s="148" t="s">
        <v>39</v>
      </c>
      <c r="D104" s="149"/>
      <c r="E104" s="144">
        <f t="shared" si="39"/>
        <v>42579</v>
      </c>
      <c r="F104" s="145">
        <f t="shared" si="40"/>
        <v>42623</v>
      </c>
      <c r="G104" s="50"/>
      <c r="H104" s="210"/>
      <c r="I104" s="61"/>
      <c r="J104" s="61"/>
      <c r="K104" s="143"/>
      <c r="L104" s="61"/>
      <c r="M104" s="343" t="s">
        <v>173</v>
      </c>
      <c r="N104" s="448" t="s">
        <v>96</v>
      </c>
      <c r="O104" s="288"/>
      <c r="P104" s="428" t="s">
        <v>51</v>
      </c>
      <c r="Q104" s="428"/>
      <c r="R104" s="338">
        <f t="shared" si="25"/>
        <v>42370</v>
      </c>
      <c r="S104" s="338">
        <f t="shared" si="26"/>
        <v>42375</v>
      </c>
      <c r="T104" s="338">
        <f t="shared" si="27"/>
        <v>42397</v>
      </c>
      <c r="U104" s="338">
        <f t="shared" si="28"/>
        <v>42398</v>
      </c>
      <c r="V104" s="338">
        <f t="shared" si="29"/>
        <v>42447</v>
      </c>
      <c r="W104" s="338">
        <f t="shared" si="30"/>
        <v>42462</v>
      </c>
      <c r="X104" s="338">
        <f t="shared" si="31"/>
        <v>42507</v>
      </c>
      <c r="Y104" s="338">
        <f t="shared" si="32"/>
        <v>42507</v>
      </c>
      <c r="Z104" s="338">
        <f t="shared" si="33"/>
        <v>42544</v>
      </c>
      <c r="AA104" s="338">
        <f t="shared" si="34"/>
        <v>42585</v>
      </c>
      <c r="AB104" s="338">
        <f t="shared" si="35"/>
        <v>42647</v>
      </c>
      <c r="AC104" s="338">
        <f t="shared" si="36"/>
        <v>42658</v>
      </c>
      <c r="AD104" s="338">
        <f t="shared" si="37"/>
        <v>42725</v>
      </c>
      <c r="AE104" s="376">
        <f t="shared" si="38"/>
        <v>42741</v>
      </c>
      <c r="AF104" s="176"/>
      <c r="AG104" s="420" t="s">
        <v>51</v>
      </c>
      <c r="AH104" s="420"/>
      <c r="AI104" s="333">
        <v>42370</v>
      </c>
      <c r="AJ104" s="333">
        <v>42375</v>
      </c>
      <c r="AK104" s="333">
        <v>42397</v>
      </c>
      <c r="AL104" s="333">
        <v>42398</v>
      </c>
      <c r="AM104" s="333">
        <v>42447</v>
      </c>
      <c r="AN104" s="333">
        <v>42462</v>
      </c>
      <c r="AO104" s="333">
        <v>42507</v>
      </c>
      <c r="AP104" s="333">
        <v>42507</v>
      </c>
      <c r="AQ104" s="333">
        <v>42544</v>
      </c>
      <c r="AR104" s="333">
        <v>42585</v>
      </c>
      <c r="AS104" s="333">
        <v>42647</v>
      </c>
      <c r="AT104" s="333">
        <v>42658</v>
      </c>
      <c r="AU104" s="333">
        <v>42725</v>
      </c>
      <c r="AV104" s="335">
        <v>42741</v>
      </c>
      <c r="AX104" s="419" t="s">
        <v>51</v>
      </c>
      <c r="AY104" s="420"/>
      <c r="AZ104" s="333">
        <v>42736</v>
      </c>
      <c r="BA104" s="333">
        <v>42741</v>
      </c>
      <c r="BB104" s="333">
        <v>42765</v>
      </c>
      <c r="BC104" s="333">
        <v>42766</v>
      </c>
      <c r="BD104" s="333">
        <v>42835</v>
      </c>
      <c r="BE104" s="333">
        <v>42847</v>
      </c>
      <c r="BF104" s="333">
        <v>42892</v>
      </c>
      <c r="BG104" s="333">
        <v>42892</v>
      </c>
      <c r="BH104" s="333">
        <v>42908</v>
      </c>
      <c r="BI104" s="333">
        <v>42949</v>
      </c>
      <c r="BJ104" s="333">
        <v>43010</v>
      </c>
      <c r="BK104" s="333">
        <v>43021</v>
      </c>
      <c r="BL104" s="333">
        <v>43091</v>
      </c>
      <c r="BM104" s="335">
        <v>43105</v>
      </c>
    </row>
    <row r="105" spans="1:65" x14ac:dyDescent="0.25">
      <c r="A105" s="461"/>
      <c r="B105" s="50"/>
      <c r="C105" s="148" t="s">
        <v>40</v>
      </c>
      <c r="D105" s="149"/>
      <c r="E105" s="144">
        <f t="shared" si="39"/>
        <v>42674</v>
      </c>
      <c r="F105" s="145">
        <f t="shared" si="40"/>
        <v>42678</v>
      </c>
      <c r="G105" s="50"/>
      <c r="H105" s="210"/>
      <c r="I105" s="230" t="s">
        <v>104</v>
      </c>
      <c r="J105" s="58"/>
      <c r="K105" s="58"/>
      <c r="L105" s="58"/>
      <c r="M105" s="343" t="s">
        <v>174</v>
      </c>
      <c r="N105" s="448"/>
      <c r="O105" s="288"/>
      <c r="P105" s="428" t="s">
        <v>52</v>
      </c>
      <c r="Q105" s="428"/>
      <c r="R105" s="338">
        <f t="shared" si="25"/>
        <v>42370</v>
      </c>
      <c r="S105" s="338">
        <f t="shared" si="26"/>
        <v>42375</v>
      </c>
      <c r="T105" s="338" t="str">
        <f t="shared" si="27"/>
        <v>-</v>
      </c>
      <c r="U105" s="338" t="str">
        <f t="shared" si="28"/>
        <v>-</v>
      </c>
      <c r="V105" s="338">
        <f t="shared" si="29"/>
        <v>42450</v>
      </c>
      <c r="W105" s="338">
        <f t="shared" si="30"/>
        <v>42462</v>
      </c>
      <c r="X105" s="338">
        <f t="shared" si="31"/>
        <v>42507</v>
      </c>
      <c r="Y105" s="338">
        <f t="shared" si="32"/>
        <v>42507</v>
      </c>
      <c r="Z105" s="338">
        <f t="shared" si="33"/>
        <v>42562</v>
      </c>
      <c r="AA105" s="338">
        <f t="shared" si="34"/>
        <v>42605</v>
      </c>
      <c r="AB105" s="338">
        <f t="shared" si="35"/>
        <v>42653</v>
      </c>
      <c r="AC105" s="338">
        <f t="shared" si="36"/>
        <v>42664</v>
      </c>
      <c r="AD105" s="338">
        <f t="shared" si="37"/>
        <v>42727</v>
      </c>
      <c r="AE105" s="376">
        <f t="shared" si="38"/>
        <v>42741</v>
      </c>
      <c r="AF105" s="176"/>
      <c r="AG105" s="420" t="s">
        <v>52</v>
      </c>
      <c r="AH105" s="420"/>
      <c r="AI105" s="333">
        <v>42370</v>
      </c>
      <c r="AJ105" s="333">
        <v>42375</v>
      </c>
      <c r="AK105" s="333" t="s">
        <v>107</v>
      </c>
      <c r="AL105" s="334" t="s">
        <v>107</v>
      </c>
      <c r="AM105" s="333">
        <v>42450</v>
      </c>
      <c r="AN105" s="333">
        <v>42462</v>
      </c>
      <c r="AO105" s="333">
        <v>42507</v>
      </c>
      <c r="AP105" s="333">
        <v>42507</v>
      </c>
      <c r="AQ105" s="333">
        <v>42562</v>
      </c>
      <c r="AR105" s="333">
        <v>42605</v>
      </c>
      <c r="AS105" s="333">
        <v>42653</v>
      </c>
      <c r="AT105" s="333">
        <v>42664</v>
      </c>
      <c r="AU105" s="333">
        <v>42727</v>
      </c>
      <c r="AV105" s="335">
        <v>42741</v>
      </c>
      <c r="AX105" s="419" t="s">
        <v>52</v>
      </c>
      <c r="AY105" s="420"/>
      <c r="AZ105" s="333">
        <v>42736</v>
      </c>
      <c r="BA105" s="333">
        <v>42741</v>
      </c>
      <c r="BB105" s="333" t="s">
        <v>107</v>
      </c>
      <c r="BC105" s="333" t="s">
        <v>107</v>
      </c>
      <c r="BD105" s="333">
        <v>42835</v>
      </c>
      <c r="BE105" s="333" t="s">
        <v>168</v>
      </c>
      <c r="BF105" s="333">
        <v>42892</v>
      </c>
      <c r="BG105" s="333">
        <v>42892</v>
      </c>
      <c r="BH105" s="333">
        <v>42933</v>
      </c>
      <c r="BI105" s="333">
        <v>42976</v>
      </c>
      <c r="BJ105" s="333">
        <v>43031</v>
      </c>
      <c r="BK105" s="333">
        <v>43043</v>
      </c>
      <c r="BL105" s="333">
        <v>43096</v>
      </c>
      <c r="BM105" s="335">
        <v>43106</v>
      </c>
    </row>
    <row r="106" spans="1:65" x14ac:dyDescent="0.25">
      <c r="A106" s="461"/>
      <c r="B106" s="50"/>
      <c r="C106" s="148" t="s">
        <v>41</v>
      </c>
      <c r="D106" s="149"/>
      <c r="E106" s="144">
        <f t="shared" si="39"/>
        <v>42727</v>
      </c>
      <c r="F106" s="145">
        <f t="shared" si="40"/>
        <v>42742</v>
      </c>
      <c r="G106" s="50"/>
      <c r="H106" s="210"/>
      <c r="I106" s="132" t="s">
        <v>106</v>
      </c>
      <c r="J106" s="58"/>
      <c r="K106" s="58"/>
      <c r="L106" s="58"/>
      <c r="M106" s="341" t="s">
        <v>176</v>
      </c>
      <c r="N106" s="448"/>
      <c r="O106" s="288"/>
      <c r="P106" s="428" t="s">
        <v>53</v>
      </c>
      <c r="Q106" s="428"/>
      <c r="R106" s="338">
        <f t="shared" si="25"/>
        <v>42370</v>
      </c>
      <c r="S106" s="338">
        <f t="shared" si="26"/>
        <v>42377</v>
      </c>
      <c r="T106" s="338" t="str">
        <f t="shared" si="27"/>
        <v>-</v>
      </c>
      <c r="U106" s="338" t="str">
        <f t="shared" si="28"/>
        <v>-</v>
      </c>
      <c r="V106" s="338">
        <f t="shared" si="29"/>
        <v>42447</v>
      </c>
      <c r="W106" s="338">
        <f t="shared" si="30"/>
        <v>42461</v>
      </c>
      <c r="X106" s="338" t="str">
        <f t="shared" si="31"/>
        <v>-</v>
      </c>
      <c r="Y106" s="338" t="str">
        <f t="shared" si="32"/>
        <v>-</v>
      </c>
      <c r="Z106" s="338">
        <f t="shared" si="33"/>
        <v>42569</v>
      </c>
      <c r="AA106" s="338">
        <f t="shared" si="34"/>
        <v>42608</v>
      </c>
      <c r="AB106" s="338">
        <f t="shared" si="35"/>
        <v>42653</v>
      </c>
      <c r="AC106" s="338">
        <f t="shared" si="36"/>
        <v>42664</v>
      </c>
      <c r="AD106" s="338">
        <f t="shared" si="37"/>
        <v>42726</v>
      </c>
      <c r="AE106" s="376">
        <f t="shared" si="38"/>
        <v>42741</v>
      </c>
      <c r="AF106" s="176"/>
      <c r="AG106" s="420" t="s">
        <v>53</v>
      </c>
      <c r="AH106" s="420"/>
      <c r="AI106" s="333">
        <v>42370</v>
      </c>
      <c r="AJ106" s="333">
        <v>42377</v>
      </c>
      <c r="AK106" s="333" t="s">
        <v>107</v>
      </c>
      <c r="AL106" s="334" t="s">
        <v>107</v>
      </c>
      <c r="AM106" s="333">
        <v>42447</v>
      </c>
      <c r="AN106" s="333">
        <v>42461</v>
      </c>
      <c r="AO106" s="334" t="s">
        <v>107</v>
      </c>
      <c r="AP106" s="334" t="s">
        <v>107</v>
      </c>
      <c r="AQ106" s="333">
        <v>42569</v>
      </c>
      <c r="AR106" s="333">
        <v>42608</v>
      </c>
      <c r="AS106" s="333">
        <v>42653</v>
      </c>
      <c r="AT106" s="333">
        <v>42664</v>
      </c>
      <c r="AU106" s="333">
        <v>42726</v>
      </c>
      <c r="AV106" s="335">
        <v>42741</v>
      </c>
      <c r="AX106" s="419" t="s">
        <v>53</v>
      </c>
      <c r="AY106" s="420"/>
      <c r="AZ106" s="333">
        <v>42736</v>
      </c>
      <c r="BA106" s="333">
        <v>42741</v>
      </c>
      <c r="BB106" s="333" t="s">
        <v>107</v>
      </c>
      <c r="BC106" s="333" t="s">
        <v>107</v>
      </c>
      <c r="BD106" s="333">
        <v>42835</v>
      </c>
      <c r="BE106" s="333">
        <v>42846</v>
      </c>
      <c r="BF106" s="333" t="s">
        <v>107</v>
      </c>
      <c r="BG106" s="333" t="s">
        <v>107</v>
      </c>
      <c r="BH106" s="333">
        <v>42919</v>
      </c>
      <c r="BI106" s="333">
        <v>42958</v>
      </c>
      <c r="BJ106" s="333">
        <v>43010</v>
      </c>
      <c r="BK106" s="333">
        <v>43021</v>
      </c>
      <c r="BL106" s="333">
        <v>43091</v>
      </c>
      <c r="BM106" s="335">
        <v>43109</v>
      </c>
    </row>
    <row r="107" spans="1:65" x14ac:dyDescent="0.25">
      <c r="A107" s="461"/>
      <c r="B107" s="50"/>
      <c r="C107" s="148" t="s">
        <v>42</v>
      </c>
      <c r="D107" s="149"/>
      <c r="E107" s="144">
        <f t="shared" si="39"/>
        <v>0</v>
      </c>
      <c r="F107" s="145">
        <f t="shared" si="40"/>
        <v>0</v>
      </c>
      <c r="G107" s="50"/>
      <c r="H107" s="210"/>
      <c r="I107" s="466" t="str">
        <f>IF(O104="x",P104,IF(O105="x",P105,IF(O106="x",P106,IF(O107="x",P107,IF(O108="x",P108,IF(O109="x",P109,IF(O110="x",P110,IF(O111="x",P111,"Ferien für: keine Auswahl"))))))))</f>
        <v>Ferien für: keine Auswahl</v>
      </c>
      <c r="J107" s="467"/>
      <c r="K107" s="467"/>
      <c r="L107" s="468"/>
      <c r="M107" s="341" t="s">
        <v>176</v>
      </c>
      <c r="N107" s="448"/>
      <c r="O107" s="288"/>
      <c r="P107" s="428" t="s">
        <v>54</v>
      </c>
      <c r="Q107" s="428"/>
      <c r="R107" s="338">
        <f t="shared" si="25"/>
        <v>42370</v>
      </c>
      <c r="S107" s="338">
        <f t="shared" si="26"/>
        <v>42371</v>
      </c>
      <c r="T107" s="338">
        <f t="shared" si="27"/>
        <v>42408</v>
      </c>
      <c r="U107" s="338">
        <f t="shared" si="28"/>
        <v>42413</v>
      </c>
      <c r="V107" s="338">
        <f t="shared" si="29"/>
        <v>42458</v>
      </c>
      <c r="W107" s="338">
        <f t="shared" si="30"/>
        <v>42469</v>
      </c>
      <c r="X107" s="338" t="str">
        <f t="shared" si="31"/>
        <v>-</v>
      </c>
      <c r="Y107" s="338" t="str">
        <f t="shared" si="32"/>
        <v>-</v>
      </c>
      <c r="Z107" s="338">
        <f t="shared" si="33"/>
        <v>42569</v>
      </c>
      <c r="AA107" s="338">
        <f t="shared" si="34"/>
        <v>42609</v>
      </c>
      <c r="AB107" s="338">
        <f t="shared" si="35"/>
        <v>42653</v>
      </c>
      <c r="AC107" s="338">
        <f t="shared" si="36"/>
        <v>42665</v>
      </c>
      <c r="AD107" s="338">
        <f t="shared" si="37"/>
        <v>42723</v>
      </c>
      <c r="AE107" s="376">
        <f t="shared" si="38"/>
        <v>43100</v>
      </c>
      <c r="AF107" s="176"/>
      <c r="AG107" s="420" t="s">
        <v>54</v>
      </c>
      <c r="AH107" s="420"/>
      <c r="AI107" s="333">
        <v>42370</v>
      </c>
      <c r="AJ107" s="333">
        <v>42371</v>
      </c>
      <c r="AK107" s="333">
        <v>42408</v>
      </c>
      <c r="AL107" s="333">
        <v>42413</v>
      </c>
      <c r="AM107" s="333">
        <v>42458</v>
      </c>
      <c r="AN107" s="333">
        <v>42469</v>
      </c>
      <c r="AO107" s="334" t="s">
        <v>107</v>
      </c>
      <c r="AP107" s="334" t="s">
        <v>107</v>
      </c>
      <c r="AQ107" s="333">
        <v>42569</v>
      </c>
      <c r="AR107" s="333">
        <v>42609</v>
      </c>
      <c r="AS107" s="333">
        <v>42653</v>
      </c>
      <c r="AT107" s="333">
        <v>42665</v>
      </c>
      <c r="AU107" s="333">
        <v>42723</v>
      </c>
      <c r="AV107" s="335">
        <v>43100</v>
      </c>
      <c r="AX107" s="419" t="s">
        <v>54</v>
      </c>
      <c r="AY107" s="420"/>
      <c r="AZ107" s="333" t="s">
        <v>107</v>
      </c>
      <c r="BA107" s="333" t="s">
        <v>107</v>
      </c>
      <c r="BB107" s="333">
        <v>42793</v>
      </c>
      <c r="BC107" s="333">
        <v>42798</v>
      </c>
      <c r="BD107" s="333">
        <v>42835</v>
      </c>
      <c r="BE107" s="333">
        <v>42847</v>
      </c>
      <c r="BF107" s="333" t="s">
        <v>107</v>
      </c>
      <c r="BG107" s="333" t="s">
        <v>107</v>
      </c>
      <c r="BH107" s="333">
        <v>42919</v>
      </c>
      <c r="BI107" s="333">
        <v>42961</v>
      </c>
      <c r="BJ107" s="333">
        <v>43010</v>
      </c>
      <c r="BK107" s="333">
        <v>43022</v>
      </c>
      <c r="BL107" s="333">
        <v>43090</v>
      </c>
      <c r="BM107" s="335">
        <v>43105</v>
      </c>
    </row>
    <row r="108" spans="1:65" ht="15.75" thickBot="1" x14ac:dyDescent="0.3">
      <c r="A108" s="461"/>
      <c r="B108" s="50"/>
      <c r="C108" s="150" t="s">
        <v>43</v>
      </c>
      <c r="D108" s="151"/>
      <c r="E108" s="146">
        <f t="shared" si="39"/>
        <v>0</v>
      </c>
      <c r="F108" s="147">
        <f t="shared" si="40"/>
        <v>0</v>
      </c>
      <c r="G108" s="50"/>
      <c r="H108" s="210"/>
      <c r="I108" s="135" t="s">
        <v>32</v>
      </c>
      <c r="J108" s="136"/>
      <c r="K108" s="129" t="s">
        <v>36</v>
      </c>
      <c r="L108" s="129" t="s">
        <v>35</v>
      </c>
      <c r="M108" s="341" t="s">
        <v>176</v>
      </c>
      <c r="N108" s="448"/>
      <c r="O108" s="288"/>
      <c r="P108" s="428" t="s">
        <v>55</v>
      </c>
      <c r="Q108" s="428"/>
      <c r="R108" s="338">
        <f t="shared" si="25"/>
        <v>42370</v>
      </c>
      <c r="S108" s="338">
        <f t="shared" si="26"/>
        <v>42371</v>
      </c>
      <c r="T108" s="338">
        <f t="shared" si="27"/>
        <v>42408</v>
      </c>
      <c r="U108" s="338">
        <f t="shared" si="28"/>
        <v>42420</v>
      </c>
      <c r="V108" s="338">
        <f t="shared" si="29"/>
        <v>42454</v>
      </c>
      <c r="W108" s="338">
        <f t="shared" si="30"/>
        <v>42462</v>
      </c>
      <c r="X108" s="338">
        <f t="shared" si="31"/>
        <v>42496</v>
      </c>
      <c r="Y108" s="338">
        <f t="shared" si="32"/>
        <v>42496</v>
      </c>
      <c r="Z108" s="338">
        <f t="shared" si="33"/>
        <v>42548</v>
      </c>
      <c r="AA108" s="338">
        <f t="shared" si="34"/>
        <v>42587</v>
      </c>
      <c r="AB108" s="338">
        <f t="shared" si="35"/>
        <v>42646</v>
      </c>
      <c r="AC108" s="338">
        <f t="shared" si="36"/>
        <v>42658</v>
      </c>
      <c r="AD108" s="338">
        <f t="shared" si="37"/>
        <v>42727</v>
      </c>
      <c r="AE108" s="376">
        <f t="shared" si="38"/>
        <v>42737</v>
      </c>
      <c r="AF108" s="176"/>
      <c r="AG108" s="420" t="s">
        <v>55</v>
      </c>
      <c r="AH108" s="420"/>
      <c r="AI108" s="333">
        <v>42370</v>
      </c>
      <c r="AJ108" s="333">
        <v>42371</v>
      </c>
      <c r="AK108" s="333">
        <v>42408</v>
      </c>
      <c r="AL108" s="333">
        <v>42420</v>
      </c>
      <c r="AM108" s="333">
        <v>42454</v>
      </c>
      <c r="AN108" s="333">
        <v>42462</v>
      </c>
      <c r="AO108" s="333">
        <v>42496</v>
      </c>
      <c r="AP108" s="333">
        <v>42496</v>
      </c>
      <c r="AQ108" s="333">
        <v>42548</v>
      </c>
      <c r="AR108" s="333">
        <v>42587</v>
      </c>
      <c r="AS108" s="333">
        <v>42646</v>
      </c>
      <c r="AT108" s="333">
        <v>42658</v>
      </c>
      <c r="AU108" s="333">
        <v>42727</v>
      </c>
      <c r="AV108" s="335">
        <v>42737</v>
      </c>
      <c r="AX108" s="419" t="s">
        <v>55</v>
      </c>
      <c r="AY108" s="420"/>
      <c r="AZ108" s="333">
        <v>42736</v>
      </c>
      <c r="BA108" s="333">
        <v>42737</v>
      </c>
      <c r="BB108" s="333">
        <v>42779</v>
      </c>
      <c r="BC108" s="333">
        <v>42790</v>
      </c>
      <c r="BD108" s="333">
        <v>42838</v>
      </c>
      <c r="BE108" s="333">
        <v>42847</v>
      </c>
      <c r="BF108" s="333">
        <v>42881</v>
      </c>
      <c r="BG108" s="333">
        <v>42881</v>
      </c>
      <c r="BH108" s="333">
        <v>42912</v>
      </c>
      <c r="BI108" s="333">
        <v>42951</v>
      </c>
      <c r="BJ108" s="333">
        <v>43010</v>
      </c>
      <c r="BK108" s="333">
        <v>43022</v>
      </c>
      <c r="BL108" s="333">
        <v>43092</v>
      </c>
      <c r="BM108" s="335">
        <v>43102</v>
      </c>
    </row>
    <row r="109" spans="1:65" x14ac:dyDescent="0.25">
      <c r="A109" s="461"/>
      <c r="B109" s="50"/>
      <c r="C109" s="50"/>
      <c r="D109" s="50"/>
      <c r="E109" s="50"/>
      <c r="F109" s="50"/>
      <c r="G109" s="50"/>
      <c r="H109" s="210"/>
      <c r="I109" s="133" t="s">
        <v>108</v>
      </c>
      <c r="J109" s="134"/>
      <c r="K109" s="139">
        <f>IF($O$104="x",R104,IF($O$105="x",R105,IF($O$106="x",R106,IF($O$107="x",R107,IF($O$108="x",R108,IF($O$109="x",R109,IF($O$110="x",R110,IF($O$111="x",R111,))))))))</f>
        <v>0</v>
      </c>
      <c r="L109" s="139">
        <f>IF($O$104="x",S104,IF($O$105="x",S105,IF($O$106="x",S106,IF($O$107="x",S107,IF($O$108="x",S108,IF($O$109="x",S109,IF($O$110="x",S110,IF($O$111="x",S111,))))))))</f>
        <v>0</v>
      </c>
      <c r="M109" s="345" t="s">
        <v>176</v>
      </c>
      <c r="N109" s="448"/>
      <c r="O109" s="288"/>
      <c r="P109" s="428" t="s">
        <v>56</v>
      </c>
      <c r="Q109" s="428"/>
      <c r="R109" s="338">
        <f t="shared" si="25"/>
        <v>42370</v>
      </c>
      <c r="S109" s="338">
        <f t="shared" si="26"/>
        <v>42374</v>
      </c>
      <c r="T109" s="338">
        <f t="shared" si="27"/>
        <v>42401</v>
      </c>
      <c r="U109" s="338">
        <f t="shared" si="28"/>
        <v>42410</v>
      </c>
      <c r="V109" s="338">
        <f t="shared" si="29"/>
        <v>42453</v>
      </c>
      <c r="W109" s="338">
        <f t="shared" si="30"/>
        <v>42453</v>
      </c>
      <c r="X109" s="338">
        <f t="shared" si="31"/>
        <v>42496</v>
      </c>
      <c r="Y109" s="338">
        <f t="shared" si="32"/>
        <v>42504</v>
      </c>
      <c r="Z109" s="338">
        <f t="shared" si="33"/>
        <v>42548</v>
      </c>
      <c r="AA109" s="338">
        <f t="shared" si="34"/>
        <v>42592</v>
      </c>
      <c r="AB109" s="338">
        <f t="shared" si="35"/>
        <v>42647</v>
      </c>
      <c r="AC109" s="338">
        <f t="shared" si="36"/>
        <v>42658</v>
      </c>
      <c r="AD109" s="338">
        <f t="shared" si="37"/>
        <v>42723</v>
      </c>
      <c r="AE109" s="376">
        <f t="shared" si="38"/>
        <v>42737</v>
      </c>
      <c r="AF109" s="176"/>
      <c r="AG109" s="420" t="s">
        <v>56</v>
      </c>
      <c r="AH109" s="420"/>
      <c r="AI109" s="333">
        <v>42370</v>
      </c>
      <c r="AJ109" s="333">
        <v>42374</v>
      </c>
      <c r="AK109" s="333">
        <v>42401</v>
      </c>
      <c r="AL109" s="333">
        <v>42410</v>
      </c>
      <c r="AM109" s="333">
        <v>42453</v>
      </c>
      <c r="AN109" s="333">
        <v>42453</v>
      </c>
      <c r="AO109" s="333">
        <v>42496</v>
      </c>
      <c r="AP109" s="333">
        <v>42504</v>
      </c>
      <c r="AQ109" s="333">
        <v>42548</v>
      </c>
      <c r="AR109" s="333">
        <v>42592</v>
      </c>
      <c r="AS109" s="333">
        <v>42647</v>
      </c>
      <c r="AT109" s="333">
        <v>42658</v>
      </c>
      <c r="AU109" s="333">
        <v>42723</v>
      </c>
      <c r="AV109" s="335">
        <v>42737</v>
      </c>
      <c r="AX109" s="419" t="s">
        <v>56</v>
      </c>
      <c r="AY109" s="420"/>
      <c r="AZ109" s="333">
        <v>42736</v>
      </c>
      <c r="BA109" s="333">
        <v>42737</v>
      </c>
      <c r="BB109" s="333">
        <v>42770</v>
      </c>
      <c r="BC109" s="333">
        <v>42777</v>
      </c>
      <c r="BD109" s="333">
        <v>42835</v>
      </c>
      <c r="BE109" s="333">
        <v>42838</v>
      </c>
      <c r="BF109" s="333">
        <v>42881</v>
      </c>
      <c r="BG109" s="333">
        <v>42881</v>
      </c>
      <c r="BH109" s="333">
        <v>42912</v>
      </c>
      <c r="BI109" s="333">
        <v>42956</v>
      </c>
      <c r="BJ109" s="333">
        <v>43010</v>
      </c>
      <c r="BK109" s="333">
        <v>43021</v>
      </c>
      <c r="BL109" s="333">
        <v>43090</v>
      </c>
      <c r="BM109" s="335">
        <v>43103</v>
      </c>
    </row>
    <row r="110" spans="1:65" x14ac:dyDescent="0.25">
      <c r="A110" s="461"/>
      <c r="B110" s="50"/>
      <c r="C110" s="50"/>
      <c r="D110" s="50"/>
      <c r="E110" s="50"/>
      <c r="F110" s="50"/>
      <c r="G110" s="50"/>
      <c r="H110" s="210"/>
      <c r="I110" s="133" t="s">
        <v>33</v>
      </c>
      <c r="J110" s="134"/>
      <c r="K110" s="139">
        <f>IF($O$104="x",T104,IF($O$105="x",T105,IF($O$106="x",T106,IF($O$107="x",T107,IF($O$108="x",T108,IF($O$109="x",T109,IF($O$110="x",T110,IF($O$111="x",T111,))))))))</f>
        <v>0</v>
      </c>
      <c r="L110" s="139">
        <f>IF($O$104="x",U104,IF($O$105="x",U105,IF($O$106="x",U106,IF($O$107="x",U107,IF($O$108="x",U108,IF($O$109="x",U109,IF($O$110="x",U110,IF($O$111="x",U111,))))))))</f>
        <v>0</v>
      </c>
      <c r="M110" s="346" t="s">
        <v>176</v>
      </c>
      <c r="N110" s="448"/>
      <c r="O110" s="288"/>
      <c r="P110" s="428" t="s">
        <v>114</v>
      </c>
      <c r="Q110" s="428"/>
      <c r="R110" s="338">
        <f t="shared" si="25"/>
        <v>42370</v>
      </c>
      <c r="S110" s="338">
        <f t="shared" si="26"/>
        <v>42375</v>
      </c>
      <c r="T110" s="338" t="str">
        <f t="shared" si="27"/>
        <v>-</v>
      </c>
      <c r="U110" s="338" t="str">
        <f t="shared" si="28"/>
        <v>-</v>
      </c>
      <c r="V110" s="338">
        <f t="shared" si="29"/>
        <v>42453</v>
      </c>
      <c r="W110" s="338">
        <f t="shared" si="30"/>
        <v>42469</v>
      </c>
      <c r="X110" s="338">
        <f t="shared" si="31"/>
        <v>42496</v>
      </c>
      <c r="Y110" s="338">
        <f t="shared" si="32"/>
        <v>42496</v>
      </c>
      <c r="Z110" s="338">
        <f t="shared" si="33"/>
        <v>42576</v>
      </c>
      <c r="AA110" s="338">
        <f t="shared" si="34"/>
        <v>42616</v>
      </c>
      <c r="AB110" s="338">
        <f t="shared" si="35"/>
        <v>42660</v>
      </c>
      <c r="AC110" s="338">
        <f t="shared" si="36"/>
        <v>42672</v>
      </c>
      <c r="AD110" s="338">
        <f t="shared" si="37"/>
        <v>42727</v>
      </c>
      <c r="AE110" s="376">
        <f t="shared" si="38"/>
        <v>42741</v>
      </c>
      <c r="AF110" s="176"/>
      <c r="AG110" s="420" t="s">
        <v>114</v>
      </c>
      <c r="AH110" s="420"/>
      <c r="AI110" s="333">
        <v>42370</v>
      </c>
      <c r="AJ110" s="333">
        <v>42375</v>
      </c>
      <c r="AK110" s="333" t="s">
        <v>107</v>
      </c>
      <c r="AL110" s="334" t="s">
        <v>107</v>
      </c>
      <c r="AM110" s="333">
        <v>42453</v>
      </c>
      <c r="AN110" s="333">
        <v>42469</v>
      </c>
      <c r="AO110" s="333">
        <v>42496</v>
      </c>
      <c r="AP110" s="333">
        <v>42496</v>
      </c>
      <c r="AQ110" s="333">
        <v>42576</v>
      </c>
      <c r="AR110" s="333">
        <v>42616</v>
      </c>
      <c r="AS110" s="333">
        <v>42660</v>
      </c>
      <c r="AT110" s="333">
        <v>42672</v>
      </c>
      <c r="AU110" s="333">
        <v>42727</v>
      </c>
      <c r="AV110" s="335">
        <v>42741</v>
      </c>
      <c r="AX110" s="419" t="s">
        <v>114</v>
      </c>
      <c r="AY110" s="420"/>
      <c r="AZ110" s="333">
        <v>42736</v>
      </c>
      <c r="BA110" s="333">
        <v>42741</v>
      </c>
      <c r="BB110" s="333" t="s">
        <v>107</v>
      </c>
      <c r="BC110" s="333" t="s">
        <v>107</v>
      </c>
      <c r="BD110" s="333">
        <v>42832</v>
      </c>
      <c r="BE110" s="333">
        <v>42846</v>
      </c>
      <c r="BF110" s="333">
        <v>42881</v>
      </c>
      <c r="BG110" s="333">
        <v>42881</v>
      </c>
      <c r="BH110" s="333">
        <v>42940</v>
      </c>
      <c r="BI110" s="333">
        <v>42980</v>
      </c>
      <c r="BJ110" s="333">
        <v>43024</v>
      </c>
      <c r="BK110" s="333">
        <v>43035</v>
      </c>
      <c r="BL110" s="333">
        <v>43090</v>
      </c>
      <c r="BM110" s="335">
        <v>43106</v>
      </c>
    </row>
    <row r="111" spans="1:65" ht="15.75" thickBot="1" x14ac:dyDescent="0.3">
      <c r="A111" s="461"/>
      <c r="B111" s="50"/>
      <c r="C111" s="50"/>
      <c r="D111" s="50"/>
      <c r="E111" s="50"/>
      <c r="F111" s="50"/>
      <c r="G111" s="50"/>
      <c r="H111" s="210"/>
      <c r="I111" s="133" t="s">
        <v>34</v>
      </c>
      <c r="J111" s="134"/>
      <c r="K111" s="139">
        <f>IF($O$104="x",V104,IF($O$105="x",V105,IF($O$106="x",V106,IF($O$107="x",V107,IF($O$108="x",V108,IF($O$109="x",V109,IF($O$110="x",V110,IF($O$111="x",V111,))))))))</f>
        <v>0</v>
      </c>
      <c r="L111" s="139">
        <f>IF($O$104="x",W104,IF($O$105="x",W105,IF($O$106="x",W106,IF($O$107="x",W107,IF($O$108="x",W108,IF($O$109="x",W109,IF($O$110="x",W110,IF($O$111="x",W111,))))))))</f>
        <v>0</v>
      </c>
      <c r="M111" s="346" t="s">
        <v>176</v>
      </c>
      <c r="N111" s="449"/>
      <c r="O111" s="289"/>
      <c r="P111" s="470" t="s">
        <v>57</v>
      </c>
      <c r="Q111" s="470"/>
      <c r="R111" s="377">
        <f t="shared" si="25"/>
        <v>42370</v>
      </c>
      <c r="S111" s="377">
        <f t="shared" si="26"/>
        <v>42371</v>
      </c>
      <c r="T111" s="377">
        <f t="shared" si="27"/>
        <v>42401</v>
      </c>
      <c r="U111" s="377">
        <f t="shared" si="28"/>
        <v>42406</v>
      </c>
      <c r="V111" s="377">
        <f t="shared" si="29"/>
        <v>42453</v>
      </c>
      <c r="W111" s="377">
        <f t="shared" si="30"/>
        <v>42462</v>
      </c>
      <c r="X111" s="377">
        <f t="shared" si="31"/>
        <v>42496</v>
      </c>
      <c r="Y111" s="377">
        <f t="shared" si="32"/>
        <v>42496</v>
      </c>
      <c r="Z111" s="377">
        <f t="shared" si="33"/>
        <v>42548</v>
      </c>
      <c r="AA111" s="377">
        <f t="shared" si="34"/>
        <v>42592</v>
      </c>
      <c r="AB111" s="377">
        <f t="shared" si="35"/>
        <v>42653</v>
      </c>
      <c r="AC111" s="377">
        <f t="shared" si="36"/>
        <v>42665</v>
      </c>
      <c r="AD111" s="377">
        <f t="shared" si="37"/>
        <v>42727</v>
      </c>
      <c r="AE111" s="378">
        <f t="shared" si="38"/>
        <v>43100</v>
      </c>
      <c r="AF111" s="176"/>
      <c r="AG111" s="426" t="s">
        <v>57</v>
      </c>
      <c r="AH111" s="426"/>
      <c r="AI111" s="336">
        <v>42370</v>
      </c>
      <c r="AJ111" s="336">
        <v>42371</v>
      </c>
      <c r="AK111" s="336">
        <v>42401</v>
      </c>
      <c r="AL111" s="336">
        <v>42406</v>
      </c>
      <c r="AM111" s="336">
        <v>42453</v>
      </c>
      <c r="AN111" s="336">
        <v>42462</v>
      </c>
      <c r="AO111" s="336">
        <v>42496</v>
      </c>
      <c r="AP111" s="336">
        <v>42496</v>
      </c>
      <c r="AQ111" s="336">
        <v>42548</v>
      </c>
      <c r="AR111" s="336">
        <v>42592</v>
      </c>
      <c r="AS111" s="336">
        <v>42653</v>
      </c>
      <c r="AT111" s="336">
        <v>42665</v>
      </c>
      <c r="AU111" s="336">
        <v>42727</v>
      </c>
      <c r="AV111" s="337">
        <v>43100</v>
      </c>
      <c r="AX111" s="425" t="s">
        <v>57</v>
      </c>
      <c r="AY111" s="426"/>
      <c r="AZ111" s="336" t="s">
        <v>107</v>
      </c>
      <c r="BA111" s="336" t="s">
        <v>107</v>
      </c>
      <c r="BB111" s="336">
        <v>42772</v>
      </c>
      <c r="BC111" s="336">
        <v>42777</v>
      </c>
      <c r="BD111" s="336">
        <v>42835</v>
      </c>
      <c r="BE111" s="336">
        <v>42846</v>
      </c>
      <c r="BF111" s="336">
        <v>42881</v>
      </c>
      <c r="BG111" s="336">
        <v>42881</v>
      </c>
      <c r="BH111" s="336">
        <v>42912</v>
      </c>
      <c r="BI111" s="336">
        <v>42956</v>
      </c>
      <c r="BJ111" s="336">
        <v>43010</v>
      </c>
      <c r="BK111" s="336">
        <v>43022</v>
      </c>
      <c r="BL111" s="336">
        <v>43091</v>
      </c>
      <c r="BM111" s="337">
        <v>43105</v>
      </c>
    </row>
    <row r="112" spans="1:65" x14ac:dyDescent="0.25">
      <c r="A112" s="461"/>
      <c r="B112" s="50"/>
      <c r="C112" s="50"/>
      <c r="D112" s="50"/>
      <c r="E112" s="50"/>
      <c r="F112" s="50"/>
      <c r="G112" s="50"/>
      <c r="H112" s="210"/>
      <c r="I112" s="133" t="s">
        <v>37</v>
      </c>
      <c r="J112" s="134"/>
      <c r="K112" s="139">
        <f>IF($O$104="x",X104,IF($O$105="x",X105,IF($O$106="x",X106,IF($O$107="x",X107,IF($O$108="x",X108,IF($O$109="x",X109,IF($O$110="x",X110,IF($O$111="x",X111,))))))))</f>
        <v>0</v>
      </c>
      <c r="L112" s="139">
        <f>IF($O$104="x",Y104,IF($O$105="x",Y105,IF($O$106="x",Y106,IF($O$107="x",Y107,IF($O$108="x",Y108,IF($O$109="x",Y109,IF($O$110="x",Y110,IF($O$111="x",Y111,))))))))</f>
        <v>0</v>
      </c>
      <c r="M112" s="344" t="s">
        <v>176</v>
      </c>
      <c r="N112" s="176"/>
      <c r="O112" s="215">
        <f>COUNTA(O96:O111)</f>
        <v>1</v>
      </c>
      <c r="P112" s="50"/>
      <c r="Q112" s="50"/>
      <c r="R112" s="24"/>
      <c r="S112" s="24"/>
      <c r="T112" s="176"/>
      <c r="U112" s="24"/>
      <c r="V112" s="24"/>
      <c r="W112" s="176"/>
      <c r="X112" s="24"/>
      <c r="Y112" s="24"/>
      <c r="Z112" s="176"/>
      <c r="AA112" s="24"/>
      <c r="AB112" s="24"/>
      <c r="AC112" s="176"/>
      <c r="AD112" s="24"/>
      <c r="AE112" s="24"/>
      <c r="AF112" s="176"/>
      <c r="AG112" s="24"/>
      <c r="BB112" s="24"/>
      <c r="BC112" s="24"/>
      <c r="BD112" s="24"/>
      <c r="BE112" s="24"/>
      <c r="BF112" s="24"/>
      <c r="BG112" s="24"/>
      <c r="BH112" s="24"/>
    </row>
    <row r="113" spans="1:60" x14ac:dyDescent="0.25">
      <c r="A113" s="461"/>
      <c r="B113" s="50"/>
      <c r="C113" s="50"/>
      <c r="D113" s="50"/>
      <c r="E113" s="50"/>
      <c r="F113" s="50"/>
      <c r="G113" s="50"/>
      <c r="H113" s="210"/>
      <c r="I113" s="133" t="s">
        <v>39</v>
      </c>
      <c r="J113" s="134"/>
      <c r="K113" s="139">
        <f>IF($O$104="x",Z104,IF($O$105="x",Z105,IF($O$106="x",Z106,IF($O$107="x",Z107,IF($O$108="x",Z108,IF($O$109="x",Z109,IF($O$110="x",Z110,IF($O$111="x",Z111,))))))))</f>
        <v>0</v>
      </c>
      <c r="L113" s="139">
        <f>IF($O$104="x",AA104,IF($O$105="x",AA105,IF($O$106="x",AA106,IF($O$107="x",AA107,IF($O$108="x",AA108,IF($O$109="x",AA109,IF($O$110="x",AA110,IF($O$111="x",AA111,))))))))</f>
        <v>0</v>
      </c>
      <c r="M113" s="344" t="s">
        <v>176</v>
      </c>
      <c r="N113" s="176"/>
      <c r="O113" s="24"/>
      <c r="P113" s="24"/>
      <c r="Q113" s="176"/>
      <c r="R113" s="24"/>
      <c r="S113" s="24"/>
      <c r="T113" s="176"/>
      <c r="U113" s="24"/>
      <c r="V113" s="24"/>
      <c r="W113" s="176"/>
      <c r="X113" s="24"/>
      <c r="Y113" s="24"/>
      <c r="Z113" s="176"/>
      <c r="AA113" s="24"/>
      <c r="AB113" s="24"/>
      <c r="AC113" s="176"/>
      <c r="AD113" s="24"/>
      <c r="AE113" s="24"/>
      <c r="AF113" s="176"/>
      <c r="AG113" s="24"/>
      <c r="BB113" s="24"/>
      <c r="BC113" s="24"/>
      <c r="BD113" s="24"/>
      <c r="BE113" s="24"/>
      <c r="BF113" s="24"/>
      <c r="BG113" s="24"/>
      <c r="BH113" s="24"/>
    </row>
    <row r="114" spans="1:60" x14ac:dyDescent="0.25">
      <c r="A114" s="461"/>
      <c r="B114" s="50"/>
      <c r="C114" s="50"/>
      <c r="D114" s="50"/>
      <c r="E114" s="50"/>
      <c r="F114" s="50"/>
      <c r="G114" s="50"/>
      <c r="H114" s="210"/>
      <c r="I114" s="133" t="s">
        <v>40</v>
      </c>
      <c r="J114" s="134"/>
      <c r="K114" s="139">
        <f>IF($O$104="x",AB104,IF($O$105="x",AB105,IF($O$106="x",AB106,IF($O$107="x",AB107,IF($O$108="x",AB108,IF($O$109="x",AB109,IF($O$110="x",AB110,IF($O$111="x",AB111,))))))))</f>
        <v>0</v>
      </c>
      <c r="L114" s="139">
        <f>IF($O$104="x",AC104,IF($O$105="x",AC105,IF($O$106="x",AC106,IF($O$107="x",AC107,IF($O$108="x",AC108,IF($O$109="x",AC109,IF($O$110="x",AC110,IF($O$111="x",AC111,))))))))</f>
        <v>0</v>
      </c>
      <c r="M114" s="344" t="s">
        <v>176</v>
      </c>
      <c r="N114" s="176"/>
      <c r="O114" s="24"/>
      <c r="P114" s="24"/>
      <c r="Q114" s="176"/>
      <c r="R114" s="24"/>
      <c r="S114" s="24"/>
      <c r="T114" s="176"/>
      <c r="U114" s="24"/>
      <c r="V114" s="24"/>
      <c r="W114" s="176"/>
      <c r="X114" s="24"/>
      <c r="Y114" s="24"/>
      <c r="Z114" s="176"/>
      <c r="AA114" s="24"/>
      <c r="AB114" s="24"/>
      <c r="AC114" s="176"/>
      <c r="AD114" s="24"/>
      <c r="AE114" s="24"/>
      <c r="AF114" s="176"/>
      <c r="AG114" s="24"/>
      <c r="BB114" s="24"/>
      <c r="BC114" s="24"/>
      <c r="BD114" s="24"/>
      <c r="BE114" s="24"/>
      <c r="BF114" s="24"/>
      <c r="BG114" s="24"/>
      <c r="BH114" s="24"/>
    </row>
    <row r="115" spans="1:60" x14ac:dyDescent="0.25">
      <c r="A115" s="461"/>
      <c r="B115" s="50"/>
      <c r="C115" s="50"/>
      <c r="D115" s="50"/>
      <c r="E115" s="50"/>
      <c r="F115" s="50"/>
      <c r="G115" s="50"/>
      <c r="H115" s="210"/>
      <c r="I115" s="133" t="s">
        <v>41</v>
      </c>
      <c r="J115" s="134"/>
      <c r="K115" s="139">
        <f>IF($O$104="x",AD104,IF($O$105="x",AD105,IF($O$106="x",AD106,IF($O$107="x",AD107,IF($O$108="x",AD108,IF($O$109="x",AD109,IF($O$110="x",AD110,IF($O$111="x",AD111,))))))))</f>
        <v>0</v>
      </c>
      <c r="L115" s="139">
        <f>IF($O$104="x",AE104,IF($O$105="x",AE105,IF($O$106="x",AE106,IF($O$107="x",AE107,IF($O$108="x",AE108,IF($O$109="x",AE109,IF($O$110="x",AE110,IF($O$111="x",AE111,))))))))</f>
        <v>0</v>
      </c>
      <c r="M115" s="344" t="s">
        <v>176</v>
      </c>
      <c r="N115" s="176"/>
      <c r="O115" s="292"/>
      <c r="P115" s="24"/>
      <c r="Q115" s="176"/>
      <c r="R115" s="24"/>
      <c r="S115" s="24"/>
      <c r="T115" s="176"/>
      <c r="U115" s="24"/>
      <c r="V115" s="24"/>
      <c r="W115" s="176"/>
      <c r="X115" s="24"/>
      <c r="Y115" s="24"/>
      <c r="Z115" s="176"/>
      <c r="AA115" s="24"/>
      <c r="AB115" s="24"/>
      <c r="AC115" s="176"/>
      <c r="AD115" s="24"/>
      <c r="AE115" s="24"/>
      <c r="AF115" s="176"/>
      <c r="AG115" s="24"/>
      <c r="BB115" s="24"/>
      <c r="BC115" s="24"/>
      <c r="BD115" s="24"/>
      <c r="BE115" s="24"/>
      <c r="BF115" s="24"/>
      <c r="BG115" s="24"/>
      <c r="BH115" s="24"/>
    </row>
    <row r="116" spans="1:60" x14ac:dyDescent="0.25">
      <c r="A116" s="461"/>
      <c r="B116" s="50"/>
      <c r="C116" s="50"/>
      <c r="D116" s="50"/>
      <c r="E116" s="50"/>
      <c r="F116" s="50"/>
      <c r="G116" s="50"/>
      <c r="H116" s="210"/>
      <c r="I116" s="133" t="s">
        <v>42</v>
      </c>
      <c r="J116" s="134"/>
      <c r="K116" s="291"/>
      <c r="L116" s="291"/>
      <c r="M116" s="344" t="s">
        <v>176</v>
      </c>
      <c r="N116" s="176"/>
      <c r="O116" s="24"/>
      <c r="P116" s="24"/>
      <c r="Q116" s="176"/>
      <c r="R116" s="24"/>
      <c r="S116" s="24"/>
      <c r="T116" s="176"/>
      <c r="U116" s="24"/>
      <c r="V116" s="24"/>
      <c r="W116" s="176"/>
      <c r="X116" s="24"/>
      <c r="Y116" s="24"/>
      <c r="Z116" s="176"/>
      <c r="AA116" s="24"/>
      <c r="AB116" s="24"/>
      <c r="AC116" s="176"/>
      <c r="AD116" s="24"/>
      <c r="AE116" s="24"/>
      <c r="AF116" s="176"/>
      <c r="AG116" s="24"/>
      <c r="BB116" s="24"/>
      <c r="BC116" s="24"/>
      <c r="BD116" s="24"/>
      <c r="BE116" s="24"/>
      <c r="BF116" s="24"/>
      <c r="BG116" s="24"/>
      <c r="BH116" s="24"/>
    </row>
    <row r="117" spans="1:60" x14ac:dyDescent="0.25">
      <c r="A117" s="461"/>
      <c r="B117" s="50"/>
      <c r="C117" s="50"/>
      <c r="D117" s="50"/>
      <c r="E117" s="50"/>
      <c r="F117" s="50"/>
      <c r="G117" s="50"/>
      <c r="H117" s="210"/>
      <c r="I117" s="133" t="s">
        <v>43</v>
      </c>
      <c r="J117" s="134"/>
      <c r="K117" s="291"/>
      <c r="L117" s="291"/>
      <c r="M117" s="344" t="s">
        <v>175</v>
      </c>
      <c r="N117" s="176"/>
      <c r="O117" s="24"/>
      <c r="P117" s="24"/>
      <c r="Q117" s="176"/>
      <c r="R117" s="24"/>
      <c r="S117" s="24"/>
      <c r="T117" s="176"/>
      <c r="U117" s="24"/>
      <c r="V117" s="24"/>
      <c r="W117" s="176"/>
      <c r="X117" s="24"/>
      <c r="Y117" s="24"/>
      <c r="Z117" s="176"/>
      <c r="AA117" s="24"/>
      <c r="AB117" s="24"/>
      <c r="AC117" s="176"/>
      <c r="AD117" s="24"/>
      <c r="AE117" s="24"/>
      <c r="AF117" s="176"/>
      <c r="AG117" s="24"/>
      <c r="BB117" s="24"/>
      <c r="BC117" s="24"/>
      <c r="BD117" s="24"/>
      <c r="BE117" s="24"/>
      <c r="BF117" s="24"/>
      <c r="BG117" s="24"/>
      <c r="BH117" s="24"/>
    </row>
    <row r="118" spans="1:60" x14ac:dyDescent="0.25">
      <c r="A118" s="461"/>
      <c r="B118" s="50"/>
      <c r="C118" s="50"/>
      <c r="D118" s="50"/>
      <c r="E118" s="50"/>
      <c r="F118" s="50"/>
      <c r="G118" s="50"/>
      <c r="H118" s="210"/>
      <c r="I118" s="61"/>
      <c r="J118" s="61"/>
      <c r="K118" s="143"/>
      <c r="L118" s="61"/>
      <c r="M118" s="102"/>
      <c r="N118" s="176"/>
      <c r="O118" s="24"/>
      <c r="P118" s="24"/>
      <c r="Q118" s="176"/>
      <c r="R118" s="24"/>
      <c r="S118" s="24"/>
      <c r="T118" s="176"/>
      <c r="U118" s="24"/>
      <c r="V118" s="24"/>
      <c r="W118" s="176"/>
      <c r="X118" s="24"/>
      <c r="Y118" s="24"/>
      <c r="Z118" s="176"/>
      <c r="AA118" s="24"/>
      <c r="AB118" s="24"/>
      <c r="AC118" s="176"/>
      <c r="AD118" s="24"/>
      <c r="AE118" s="24"/>
      <c r="AF118" s="176"/>
      <c r="AG118" s="24"/>
      <c r="BB118" s="24"/>
      <c r="BC118" s="24"/>
      <c r="BD118" s="24"/>
      <c r="BE118" s="24"/>
      <c r="BF118" s="24"/>
      <c r="BG118" s="24"/>
      <c r="BH118" s="24"/>
    </row>
    <row r="119" spans="1:60" ht="15.75" thickBot="1" x14ac:dyDescent="0.3">
      <c r="A119" s="461"/>
      <c r="B119" s="50"/>
      <c r="C119" s="50"/>
      <c r="D119" s="50"/>
      <c r="E119" s="50"/>
      <c r="F119" s="50"/>
      <c r="G119" s="50"/>
      <c r="H119" s="212"/>
      <c r="I119" s="109"/>
      <c r="J119" s="109"/>
      <c r="K119" s="110"/>
      <c r="L119" s="109"/>
      <c r="M119" s="127"/>
      <c r="N119" s="176"/>
      <c r="O119" s="24"/>
      <c r="P119" s="24"/>
      <c r="Q119" s="176"/>
      <c r="R119" s="24"/>
      <c r="S119" s="24"/>
      <c r="T119" s="176"/>
      <c r="U119" s="24"/>
      <c r="V119" s="24"/>
      <c r="W119" s="176"/>
      <c r="X119" s="24"/>
      <c r="Y119" s="24"/>
      <c r="Z119" s="176"/>
      <c r="AA119" s="24"/>
      <c r="AB119" s="24"/>
      <c r="AC119" s="176"/>
      <c r="AD119" s="24"/>
      <c r="AE119" s="24"/>
      <c r="AF119" s="176"/>
      <c r="AG119" s="24"/>
      <c r="BB119" s="24"/>
      <c r="BC119" s="24"/>
      <c r="BD119" s="24"/>
      <c r="BE119" s="24"/>
      <c r="BF119" s="24"/>
      <c r="BG119" s="24"/>
      <c r="BH119" s="24"/>
    </row>
    <row r="120" spans="1:60" x14ac:dyDescent="0.25">
      <c r="A120" s="461"/>
      <c r="B120" s="50"/>
      <c r="C120" s="50"/>
      <c r="D120" s="50"/>
      <c r="E120" s="50"/>
      <c r="F120" s="50"/>
      <c r="G120" s="50"/>
      <c r="H120" s="176"/>
      <c r="I120" s="24"/>
      <c r="J120" s="24"/>
      <c r="K120" s="176"/>
      <c r="L120" s="24"/>
      <c r="M120" s="24"/>
      <c r="N120" s="176"/>
      <c r="O120" s="24"/>
      <c r="P120" s="24"/>
      <c r="Q120" s="176"/>
      <c r="R120" s="24"/>
      <c r="S120" s="24"/>
      <c r="T120" s="176"/>
      <c r="U120" s="24"/>
      <c r="V120" s="24"/>
      <c r="W120" s="176"/>
      <c r="X120" s="24"/>
      <c r="Y120" s="24"/>
      <c r="Z120" s="176"/>
      <c r="AA120" s="24"/>
      <c r="AB120" s="24"/>
      <c r="AC120" s="176"/>
      <c r="AD120" s="24"/>
      <c r="AE120" s="24"/>
      <c r="AF120" s="176"/>
      <c r="AG120" s="24"/>
      <c r="AH120" s="50"/>
      <c r="AI120" s="50"/>
      <c r="BB120" s="24"/>
      <c r="BC120" s="24"/>
      <c r="BD120" s="24"/>
      <c r="BE120" s="24"/>
      <c r="BF120" s="24"/>
      <c r="BG120" s="24"/>
      <c r="BH120" s="24"/>
    </row>
    <row r="121" spans="1:60" x14ac:dyDescent="0.25">
      <c r="A121" s="461"/>
      <c r="B121" s="50"/>
      <c r="C121" s="50"/>
      <c r="D121" s="50"/>
      <c r="E121" s="50"/>
      <c r="F121" s="50"/>
      <c r="G121" s="50"/>
      <c r="H121" s="176"/>
      <c r="I121" s="24"/>
      <c r="J121" s="24"/>
      <c r="K121" s="176"/>
      <c r="L121" s="24"/>
      <c r="M121" s="24"/>
      <c r="N121" s="176"/>
      <c r="O121" s="24"/>
      <c r="P121" s="24"/>
      <c r="Q121" s="176"/>
      <c r="R121" s="24"/>
      <c r="S121" s="24"/>
      <c r="T121" s="176"/>
      <c r="U121" s="24"/>
      <c r="V121" s="24"/>
      <c r="W121" s="176"/>
      <c r="X121" s="24"/>
      <c r="Y121" s="24"/>
      <c r="Z121" s="176"/>
      <c r="AA121" s="24"/>
      <c r="AB121" s="24"/>
      <c r="AC121" s="176"/>
      <c r="AD121" s="24"/>
      <c r="AE121" s="24"/>
      <c r="AF121" s="176"/>
      <c r="AG121" s="24"/>
      <c r="AH121" s="50"/>
      <c r="AI121" s="50"/>
      <c r="BB121" s="24"/>
      <c r="BC121" s="24"/>
      <c r="BD121" s="24"/>
      <c r="BE121" s="24"/>
      <c r="BF121" s="24"/>
      <c r="BG121" s="24"/>
      <c r="BH121" s="24"/>
    </row>
    <row r="122" spans="1:60" ht="18.75" x14ac:dyDescent="0.3">
      <c r="A122" s="202" t="s">
        <v>151</v>
      </c>
      <c r="B122" s="161"/>
      <c r="C122" s="152"/>
      <c r="D122" s="152"/>
      <c r="E122" s="152"/>
      <c r="F122" s="152"/>
      <c r="G122" s="152"/>
      <c r="H122" s="162"/>
      <c r="I122" s="161"/>
      <c r="J122" s="161"/>
      <c r="K122" s="162"/>
      <c r="L122" s="161"/>
      <c r="M122" s="161"/>
      <c r="N122" s="162"/>
      <c r="O122" s="161"/>
      <c r="P122" s="161"/>
      <c r="Q122" s="162"/>
      <c r="R122" s="161"/>
      <c r="S122" s="161"/>
      <c r="T122" s="162"/>
      <c r="U122" s="161"/>
      <c r="V122" s="161"/>
      <c r="W122" s="162"/>
      <c r="X122" s="161"/>
      <c r="Y122" s="161"/>
      <c r="Z122" s="162"/>
      <c r="AA122" s="161"/>
      <c r="AB122" s="161"/>
      <c r="AC122" s="162"/>
      <c r="AD122" s="161"/>
      <c r="AE122" s="161"/>
      <c r="AF122" s="162"/>
      <c r="AG122" s="24"/>
      <c r="AH122" s="50"/>
      <c r="AI122" s="50"/>
      <c r="BB122" s="24"/>
      <c r="BC122" s="24"/>
      <c r="BD122" s="24"/>
      <c r="BE122" s="24"/>
      <c r="BF122" s="24"/>
      <c r="BG122" s="24"/>
      <c r="BH122" s="24"/>
    </row>
    <row r="123" spans="1:60" x14ac:dyDescent="0.25">
      <c r="A123" s="507" t="s">
        <v>194</v>
      </c>
      <c r="B123" s="74"/>
      <c r="C123" s="74"/>
      <c r="D123" s="74"/>
      <c r="E123" s="74"/>
      <c r="F123" s="74"/>
      <c r="G123" s="74"/>
      <c r="H123" s="174"/>
      <c r="I123" s="79"/>
      <c r="J123" s="79"/>
      <c r="K123" s="174"/>
      <c r="L123" s="79"/>
      <c r="M123" s="79"/>
      <c r="N123" s="174"/>
      <c r="O123" s="79"/>
      <c r="P123" s="79"/>
      <c r="Q123" s="188"/>
      <c r="R123" s="79"/>
      <c r="S123" s="79"/>
      <c r="T123" s="188"/>
      <c r="U123" s="79"/>
      <c r="V123" s="79"/>
      <c r="W123" s="188"/>
      <c r="X123" s="79"/>
      <c r="Y123" s="79"/>
      <c r="Z123" s="188"/>
      <c r="AA123" s="79"/>
      <c r="AB123" s="79"/>
      <c r="AC123" s="188"/>
      <c r="AD123" s="79"/>
      <c r="AE123" s="79"/>
      <c r="AF123" s="188"/>
      <c r="AG123" s="24"/>
      <c r="AH123" s="50"/>
      <c r="AI123" s="50"/>
      <c r="BB123" s="24"/>
      <c r="BC123" s="24"/>
      <c r="BD123" s="24"/>
      <c r="BE123" s="24"/>
      <c r="BF123" s="24"/>
      <c r="BG123" s="24"/>
      <c r="BH123" s="24"/>
    </row>
    <row r="124" spans="1:60" ht="15.75" thickBot="1" x14ac:dyDescent="0.3">
      <c r="A124" s="507"/>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row>
    <row r="125" spans="1:60" ht="16.5" thickBot="1" x14ac:dyDescent="0.3">
      <c r="A125" s="507"/>
      <c r="B125" s="74"/>
      <c r="C125" s="217" t="s">
        <v>117</v>
      </c>
      <c r="D125" s="462" t="s">
        <v>196</v>
      </c>
      <c r="E125" s="463"/>
      <c r="F125" s="218" t="s">
        <v>142</v>
      </c>
      <c r="G125" s="219"/>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row>
    <row r="126" spans="1:60" x14ac:dyDescent="0.25">
      <c r="A126" s="507"/>
      <c r="B126" s="74"/>
      <c r="C126" s="260"/>
      <c r="D126" s="254" t="s">
        <v>58</v>
      </c>
      <c r="E126" s="255" t="s">
        <v>59</v>
      </c>
      <c r="F126" s="219"/>
      <c r="G126" s="219"/>
      <c r="H126" s="256" t="s">
        <v>58</v>
      </c>
      <c r="I126" s="257" t="s">
        <v>59</v>
      </c>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row>
    <row r="127" spans="1:60" x14ac:dyDescent="0.25">
      <c r="A127" s="507"/>
      <c r="B127" s="74"/>
      <c r="C127" s="261">
        <v>1</v>
      </c>
      <c r="D127" s="243">
        <f t="shared" ref="D127:D136" si="41">IF(H127&lt;&gt;"",VALUE(H127&amp;Kalenderjahr)," -")</f>
        <v>42370</v>
      </c>
      <c r="E127" s="244">
        <f t="shared" ref="E127:E136" si="42">IF(I127&lt;&gt;"",VALUE(I127&amp;Kalenderjahr)," -")</f>
        <v>42376</v>
      </c>
      <c r="F127" s="219"/>
      <c r="G127" s="220" t="s">
        <v>123</v>
      </c>
      <c r="H127" s="293" t="s">
        <v>20</v>
      </c>
      <c r="I127" s="294" t="s">
        <v>116</v>
      </c>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row>
    <row r="128" spans="1:60" x14ac:dyDescent="0.25">
      <c r="A128" s="507"/>
      <c r="B128" s="74"/>
      <c r="C128" s="261">
        <v>2</v>
      </c>
      <c r="D128" s="239" t="str">
        <f t="shared" si="41"/>
        <v xml:space="preserve"> -</v>
      </c>
      <c r="E128" s="240" t="str">
        <f t="shared" si="42"/>
        <v xml:space="preserve"> -</v>
      </c>
      <c r="F128" s="219"/>
      <c r="G128" s="220" t="s">
        <v>124</v>
      </c>
      <c r="H128" s="295"/>
      <c r="I128" s="296"/>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row>
    <row r="129" spans="1:32" x14ac:dyDescent="0.25">
      <c r="A129" s="507"/>
      <c r="B129" s="74"/>
      <c r="C129" s="261">
        <v>3</v>
      </c>
      <c r="D129" s="239" t="str">
        <f t="shared" si="41"/>
        <v xml:space="preserve"> -</v>
      </c>
      <c r="E129" s="240" t="str">
        <f t="shared" si="42"/>
        <v xml:space="preserve"> -</v>
      </c>
      <c r="F129" s="219"/>
      <c r="G129" s="220" t="s">
        <v>125</v>
      </c>
      <c r="H129" s="295"/>
      <c r="I129" s="296"/>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row>
    <row r="130" spans="1:32" x14ac:dyDescent="0.25">
      <c r="A130" s="507"/>
      <c r="B130" s="74"/>
      <c r="C130" s="261">
        <v>4</v>
      </c>
      <c r="D130" s="239">
        <f t="shared" si="41"/>
        <v>42495</v>
      </c>
      <c r="E130" s="240">
        <f t="shared" si="42"/>
        <v>42502</v>
      </c>
      <c r="F130" s="74"/>
      <c r="G130" s="74"/>
      <c r="H130" s="295" t="s">
        <v>197</v>
      </c>
      <c r="I130" s="296" t="s">
        <v>198</v>
      </c>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row>
    <row r="131" spans="1:32" x14ac:dyDescent="0.25">
      <c r="A131" s="507"/>
      <c r="B131" s="74"/>
      <c r="C131" s="261">
        <v>5</v>
      </c>
      <c r="D131" s="239">
        <f t="shared" si="41"/>
        <v>42583</v>
      </c>
      <c r="E131" s="240">
        <f t="shared" si="42"/>
        <v>42602</v>
      </c>
      <c r="F131" s="74"/>
      <c r="G131" s="74"/>
      <c r="H131" s="295" t="s">
        <v>156</v>
      </c>
      <c r="I131" s="296" t="s">
        <v>199</v>
      </c>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row>
    <row r="132" spans="1:32" x14ac:dyDescent="0.25">
      <c r="A132" s="507"/>
      <c r="B132" s="74"/>
      <c r="C132" s="261">
        <v>6</v>
      </c>
      <c r="D132" s="239" t="str">
        <f t="shared" si="41"/>
        <v xml:space="preserve"> -</v>
      </c>
      <c r="E132" s="240" t="str">
        <f t="shared" si="42"/>
        <v xml:space="preserve"> -</v>
      </c>
      <c r="F132" s="74"/>
      <c r="G132" s="74"/>
      <c r="H132" s="295"/>
      <c r="I132" s="296"/>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row>
    <row r="133" spans="1:32" x14ac:dyDescent="0.25">
      <c r="A133" s="507"/>
      <c r="B133" s="74"/>
      <c r="C133" s="261">
        <v>7</v>
      </c>
      <c r="D133" s="239" t="str">
        <f t="shared" si="41"/>
        <v xml:space="preserve"> -</v>
      </c>
      <c r="E133" s="240" t="str">
        <f t="shared" si="42"/>
        <v xml:space="preserve"> -</v>
      </c>
      <c r="F133" s="74"/>
      <c r="G133" s="74"/>
      <c r="H133" s="297"/>
      <c r="I133" s="298"/>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row>
    <row r="134" spans="1:32" x14ac:dyDescent="0.25">
      <c r="A134" s="507"/>
      <c r="B134" s="74"/>
      <c r="C134" s="261">
        <v>8</v>
      </c>
      <c r="D134" s="239">
        <f t="shared" si="41"/>
        <v>42675</v>
      </c>
      <c r="E134" s="240">
        <f t="shared" si="42"/>
        <v>42679</v>
      </c>
      <c r="F134" s="74"/>
      <c r="G134" s="74"/>
      <c r="H134" s="297" t="s">
        <v>84</v>
      </c>
      <c r="I134" s="298" t="s">
        <v>200</v>
      </c>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row>
    <row r="135" spans="1:32" x14ac:dyDescent="0.25">
      <c r="A135" s="507"/>
      <c r="B135" s="74"/>
      <c r="C135" s="261">
        <v>9</v>
      </c>
      <c r="D135" s="239" t="str">
        <f t="shared" si="41"/>
        <v xml:space="preserve"> -</v>
      </c>
      <c r="E135" s="240" t="str">
        <f t="shared" si="42"/>
        <v xml:space="preserve"> -</v>
      </c>
      <c r="F135" s="74"/>
      <c r="G135" s="74"/>
      <c r="H135" s="297"/>
      <c r="I135" s="298"/>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row>
    <row r="136" spans="1:32" ht="15.75" thickBot="1" x14ac:dyDescent="0.3">
      <c r="A136" s="507"/>
      <c r="B136" s="74"/>
      <c r="C136" s="262">
        <v>10</v>
      </c>
      <c r="D136" s="241">
        <f t="shared" si="41"/>
        <v>42727</v>
      </c>
      <c r="E136" s="242">
        <f t="shared" si="42"/>
        <v>42735</v>
      </c>
      <c r="F136" s="221"/>
      <c r="G136" s="222"/>
      <c r="H136" s="299" t="s">
        <v>201</v>
      </c>
      <c r="I136" s="300" t="s">
        <v>78</v>
      </c>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row>
    <row r="137" spans="1:32" ht="16.5" thickBot="1" x14ac:dyDescent="0.3">
      <c r="A137" s="507"/>
      <c r="B137" s="74"/>
      <c r="C137" s="224"/>
      <c r="D137" s="74"/>
      <c r="E137" s="74"/>
      <c r="F137" s="174"/>
      <c r="G137" s="174"/>
      <c r="H137" s="1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row>
    <row r="138" spans="1:32" ht="16.5" thickBot="1" x14ac:dyDescent="0.3">
      <c r="A138" s="507"/>
      <c r="B138" s="74"/>
      <c r="C138" s="226" t="s">
        <v>118</v>
      </c>
      <c r="D138" s="464" t="s">
        <v>202</v>
      </c>
      <c r="E138" s="465"/>
      <c r="F138" s="218" t="s">
        <v>142</v>
      </c>
      <c r="G138" s="219"/>
      <c r="H138" s="174"/>
      <c r="I138" s="74"/>
      <c r="J138" s="128"/>
      <c r="K138" s="74"/>
      <c r="L138" s="74"/>
      <c r="M138" s="74"/>
      <c r="N138" s="74"/>
      <c r="O138" s="74"/>
      <c r="P138" s="74"/>
      <c r="Q138" s="74"/>
      <c r="R138" s="74"/>
      <c r="S138" s="74"/>
      <c r="T138" s="74"/>
      <c r="U138" s="74"/>
      <c r="V138" s="74"/>
      <c r="W138" s="74"/>
      <c r="X138" s="74"/>
      <c r="Y138" s="74"/>
      <c r="Z138" s="74"/>
      <c r="AA138" s="74"/>
      <c r="AB138" s="74"/>
      <c r="AC138" s="74"/>
      <c r="AD138" s="74"/>
      <c r="AE138" s="74"/>
      <c r="AF138" s="74"/>
    </row>
    <row r="139" spans="1:32" x14ac:dyDescent="0.25">
      <c r="A139" s="507"/>
      <c r="B139" s="74"/>
      <c r="C139" s="263"/>
      <c r="D139" s="258" t="s">
        <v>58</v>
      </c>
      <c r="E139" s="259" t="s">
        <v>59</v>
      </c>
      <c r="F139" s="219"/>
      <c r="G139" s="219"/>
      <c r="H139" s="256" t="s">
        <v>58</v>
      </c>
      <c r="I139" s="255" t="s">
        <v>59</v>
      </c>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row>
    <row r="140" spans="1:32" x14ac:dyDescent="0.25">
      <c r="A140" s="507"/>
      <c r="B140" s="74"/>
      <c r="C140" s="261">
        <v>1</v>
      </c>
      <c r="D140" s="243">
        <f t="shared" ref="D140:D149" si="43">IF(H140&lt;&gt;"",VALUE(H140&amp;Kalenderjahr)," -")</f>
        <v>42410</v>
      </c>
      <c r="E140" s="244">
        <f t="shared" ref="E140:E149" si="44">IF(I140&lt;&gt;"",VALUE(I140&amp;Kalenderjahr)," -")</f>
        <v>42416</v>
      </c>
      <c r="F140" s="219"/>
      <c r="G140" s="220" t="s">
        <v>123</v>
      </c>
      <c r="H140" s="301" t="s">
        <v>203</v>
      </c>
      <c r="I140" s="302" t="s">
        <v>204</v>
      </c>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row>
    <row r="141" spans="1:32" x14ac:dyDescent="0.25">
      <c r="A141" s="507"/>
      <c r="B141" s="74"/>
      <c r="C141" s="261">
        <v>2</v>
      </c>
      <c r="D141" s="239">
        <f t="shared" si="43"/>
        <v>42557</v>
      </c>
      <c r="E141" s="240">
        <f t="shared" si="44"/>
        <v>42569</v>
      </c>
      <c r="F141" s="219"/>
      <c r="G141" s="220" t="s">
        <v>124</v>
      </c>
      <c r="H141" s="303" t="s">
        <v>205</v>
      </c>
      <c r="I141" s="304" t="s">
        <v>206</v>
      </c>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row>
    <row r="142" spans="1:32" x14ac:dyDescent="0.25">
      <c r="A142" s="507"/>
      <c r="B142" s="74"/>
      <c r="C142" s="261">
        <v>3</v>
      </c>
      <c r="D142" s="239">
        <f t="shared" si="43"/>
        <v>42614</v>
      </c>
      <c r="E142" s="240">
        <f t="shared" si="44"/>
        <v>42628</v>
      </c>
      <c r="F142" s="219"/>
      <c r="G142" s="220" t="s">
        <v>125</v>
      </c>
      <c r="H142" s="305" t="s">
        <v>207</v>
      </c>
      <c r="I142" s="306" t="s">
        <v>208</v>
      </c>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row>
    <row r="143" spans="1:32" x14ac:dyDescent="0.25">
      <c r="A143" s="507"/>
      <c r="B143" s="74"/>
      <c r="C143" s="261">
        <v>4</v>
      </c>
      <c r="D143" s="239">
        <f t="shared" si="43"/>
        <v>42724</v>
      </c>
      <c r="E143" s="240">
        <f t="shared" si="44"/>
        <v>42735</v>
      </c>
      <c r="F143" s="74"/>
      <c r="G143" s="74"/>
      <c r="H143" s="305" t="s">
        <v>209</v>
      </c>
      <c r="I143" s="306" t="s">
        <v>78</v>
      </c>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row>
    <row r="144" spans="1:32" x14ac:dyDescent="0.25">
      <c r="A144" s="507"/>
      <c r="B144" s="74"/>
      <c r="C144" s="261">
        <v>5</v>
      </c>
      <c r="D144" s="239" t="str">
        <f t="shared" si="43"/>
        <v xml:space="preserve"> -</v>
      </c>
      <c r="E144" s="240" t="str">
        <f t="shared" si="44"/>
        <v xml:space="preserve"> -</v>
      </c>
      <c r="F144" s="74"/>
      <c r="G144" s="74"/>
      <c r="H144" s="305"/>
      <c r="I144" s="306"/>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row>
    <row r="145" spans="1:32" x14ac:dyDescent="0.25">
      <c r="A145" s="507"/>
      <c r="B145" s="74"/>
      <c r="C145" s="261">
        <v>6</v>
      </c>
      <c r="D145" s="239" t="str">
        <f t="shared" si="43"/>
        <v xml:space="preserve"> -</v>
      </c>
      <c r="E145" s="240" t="str">
        <f t="shared" si="44"/>
        <v xml:space="preserve"> -</v>
      </c>
      <c r="F145" s="74"/>
      <c r="G145" s="74"/>
      <c r="H145" s="305"/>
      <c r="I145" s="306"/>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row>
    <row r="146" spans="1:32" x14ac:dyDescent="0.25">
      <c r="A146" s="507"/>
      <c r="B146" s="74"/>
      <c r="C146" s="261">
        <v>7</v>
      </c>
      <c r="D146" s="239" t="str">
        <f t="shared" si="43"/>
        <v xml:space="preserve"> -</v>
      </c>
      <c r="E146" s="240" t="str">
        <f t="shared" si="44"/>
        <v xml:space="preserve"> -</v>
      </c>
      <c r="F146" s="74"/>
      <c r="G146" s="74"/>
      <c r="H146" s="305"/>
      <c r="I146" s="306"/>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row>
    <row r="147" spans="1:32" x14ac:dyDescent="0.25">
      <c r="A147" s="507"/>
      <c r="B147" s="74"/>
      <c r="C147" s="261">
        <v>8</v>
      </c>
      <c r="D147" s="239" t="str">
        <f t="shared" si="43"/>
        <v xml:space="preserve"> -</v>
      </c>
      <c r="E147" s="240" t="str">
        <f t="shared" si="44"/>
        <v xml:space="preserve"> -</v>
      </c>
      <c r="F147" s="74"/>
      <c r="G147" s="74"/>
      <c r="H147" s="305"/>
      <c r="I147" s="306"/>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row>
    <row r="148" spans="1:32" x14ac:dyDescent="0.25">
      <c r="A148" s="507"/>
      <c r="B148" s="74"/>
      <c r="C148" s="261">
        <v>9</v>
      </c>
      <c r="D148" s="239" t="str">
        <f t="shared" si="43"/>
        <v xml:space="preserve"> -</v>
      </c>
      <c r="E148" s="240" t="str">
        <f t="shared" si="44"/>
        <v xml:space="preserve"> -</v>
      </c>
      <c r="F148" s="74"/>
      <c r="G148" s="74"/>
      <c r="H148" s="305"/>
      <c r="I148" s="306"/>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row>
    <row r="149" spans="1:32" ht="15.75" thickBot="1" x14ac:dyDescent="0.3">
      <c r="A149" s="507"/>
      <c r="B149" s="74"/>
      <c r="C149" s="262">
        <v>10</v>
      </c>
      <c r="D149" s="241" t="str">
        <f t="shared" si="43"/>
        <v xml:space="preserve"> -</v>
      </c>
      <c r="E149" s="242" t="str">
        <f t="shared" si="44"/>
        <v xml:space="preserve"> -</v>
      </c>
      <c r="F149" s="221"/>
      <c r="G149" s="222"/>
      <c r="H149" s="307"/>
      <c r="I149" s="308"/>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row>
    <row r="150" spans="1:32" ht="16.5" thickBot="1" x14ac:dyDescent="0.3">
      <c r="A150" s="507"/>
      <c r="B150" s="74"/>
      <c r="C150" s="225"/>
      <c r="D150" s="74"/>
      <c r="E150" s="74"/>
      <c r="F150" s="174"/>
      <c r="G150" s="174"/>
      <c r="H150" s="1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row>
    <row r="151" spans="1:32" ht="16.5" thickBot="1" x14ac:dyDescent="0.3">
      <c r="A151" s="507"/>
      <c r="B151" s="74"/>
      <c r="C151" s="226" t="s">
        <v>119</v>
      </c>
      <c r="D151" s="462" t="s">
        <v>210</v>
      </c>
      <c r="E151" s="463"/>
      <c r="F151" s="218" t="s">
        <v>142</v>
      </c>
      <c r="G151" s="219"/>
      <c r="H151" s="1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row>
    <row r="152" spans="1:32" x14ac:dyDescent="0.25">
      <c r="A152" s="507"/>
      <c r="B152" s="74"/>
      <c r="C152" s="263"/>
      <c r="D152" s="258" t="s">
        <v>58</v>
      </c>
      <c r="E152" s="259" t="s">
        <v>59</v>
      </c>
      <c r="F152" s="219"/>
      <c r="G152" s="219"/>
      <c r="H152" s="256" t="s">
        <v>58</v>
      </c>
      <c r="I152" s="255" t="s">
        <v>59</v>
      </c>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row>
    <row r="153" spans="1:32" x14ac:dyDescent="0.25">
      <c r="A153" s="507"/>
      <c r="B153" s="74"/>
      <c r="C153" s="261">
        <v>1</v>
      </c>
      <c r="D153" s="237">
        <f t="shared" ref="D153:D162" si="45">IF(H153&lt;&gt;"",VALUE(H153&amp;Kalenderjahr)," -")</f>
        <v>42587</v>
      </c>
      <c r="E153" s="238">
        <f t="shared" ref="E153:E162" si="46">IF(I153&lt;&gt;"",VALUE(I153&amp;Kalenderjahr)," -")</f>
        <v>42592</v>
      </c>
      <c r="F153" s="219"/>
      <c r="G153" s="220" t="s">
        <v>123</v>
      </c>
      <c r="H153" s="301" t="s">
        <v>211</v>
      </c>
      <c r="I153" s="302" t="s">
        <v>212</v>
      </c>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row>
    <row r="154" spans="1:32" x14ac:dyDescent="0.25">
      <c r="A154" s="507"/>
      <c r="B154" s="74"/>
      <c r="C154" s="261">
        <v>2</v>
      </c>
      <c r="D154" s="239" t="str">
        <f t="shared" si="45"/>
        <v xml:space="preserve"> -</v>
      </c>
      <c r="E154" s="240" t="str">
        <f t="shared" si="46"/>
        <v xml:space="preserve"> -</v>
      </c>
      <c r="F154" s="219"/>
      <c r="G154" s="220" t="s">
        <v>124</v>
      </c>
      <c r="H154" s="303"/>
      <c r="I154" s="30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row>
    <row r="155" spans="1:32" x14ac:dyDescent="0.25">
      <c r="A155" s="507"/>
      <c r="B155" s="74"/>
      <c r="C155" s="261">
        <v>3</v>
      </c>
      <c r="D155" s="239" t="str">
        <f t="shared" si="45"/>
        <v xml:space="preserve"> -</v>
      </c>
      <c r="E155" s="240" t="str">
        <f t="shared" si="46"/>
        <v xml:space="preserve"> -</v>
      </c>
      <c r="F155" s="219"/>
      <c r="G155" s="220" t="s">
        <v>125</v>
      </c>
      <c r="H155" s="305"/>
      <c r="I155" s="306"/>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row>
    <row r="156" spans="1:32" x14ac:dyDescent="0.25">
      <c r="A156" s="507"/>
      <c r="B156" s="74"/>
      <c r="C156" s="261">
        <v>4</v>
      </c>
      <c r="D156" s="239" t="str">
        <f t="shared" si="45"/>
        <v xml:space="preserve"> -</v>
      </c>
      <c r="E156" s="240" t="str">
        <f t="shared" si="46"/>
        <v xml:space="preserve"> -</v>
      </c>
      <c r="F156" s="219"/>
      <c r="G156" s="219"/>
      <c r="H156" s="305"/>
      <c r="I156" s="306"/>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row>
    <row r="157" spans="1:32" x14ac:dyDescent="0.25">
      <c r="A157" s="507"/>
      <c r="B157" s="74"/>
      <c r="C157" s="261">
        <v>5</v>
      </c>
      <c r="D157" s="239" t="str">
        <f t="shared" si="45"/>
        <v xml:space="preserve"> -</v>
      </c>
      <c r="E157" s="240" t="str">
        <f t="shared" si="46"/>
        <v xml:space="preserve"> -</v>
      </c>
      <c r="F157" s="219"/>
      <c r="G157" s="219"/>
      <c r="H157" s="305"/>
      <c r="I157" s="306"/>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row>
    <row r="158" spans="1:32" x14ac:dyDescent="0.25">
      <c r="A158" s="507"/>
      <c r="B158" s="74"/>
      <c r="C158" s="261">
        <v>6</v>
      </c>
      <c r="D158" s="239" t="str">
        <f t="shared" si="45"/>
        <v xml:space="preserve"> -</v>
      </c>
      <c r="E158" s="240" t="str">
        <f t="shared" si="46"/>
        <v xml:space="preserve"> -</v>
      </c>
      <c r="F158" s="74"/>
      <c r="G158" s="74"/>
      <c r="H158" s="305"/>
      <c r="I158" s="306"/>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row>
    <row r="159" spans="1:32" x14ac:dyDescent="0.25">
      <c r="A159" s="507"/>
      <c r="B159" s="74"/>
      <c r="C159" s="261">
        <v>7</v>
      </c>
      <c r="D159" s="239" t="str">
        <f t="shared" si="45"/>
        <v xml:space="preserve"> -</v>
      </c>
      <c r="E159" s="240" t="str">
        <f t="shared" si="46"/>
        <v xml:space="preserve"> -</v>
      </c>
      <c r="F159" s="74"/>
      <c r="G159" s="74"/>
      <c r="H159" s="305"/>
      <c r="I159" s="306"/>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row>
    <row r="160" spans="1:32" x14ac:dyDescent="0.25">
      <c r="A160" s="507"/>
      <c r="B160" s="74"/>
      <c r="C160" s="261">
        <v>8</v>
      </c>
      <c r="D160" s="239" t="str">
        <f t="shared" si="45"/>
        <v xml:space="preserve"> -</v>
      </c>
      <c r="E160" s="240" t="str">
        <f t="shared" si="46"/>
        <v xml:space="preserve"> -</v>
      </c>
      <c r="F160" s="74"/>
      <c r="G160" s="74"/>
      <c r="H160" s="305"/>
      <c r="I160" s="306"/>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row>
    <row r="161" spans="1:32" x14ac:dyDescent="0.25">
      <c r="A161" s="507"/>
      <c r="B161" s="74"/>
      <c r="C161" s="261">
        <v>9</v>
      </c>
      <c r="D161" s="239" t="str">
        <f t="shared" si="45"/>
        <v xml:space="preserve"> -</v>
      </c>
      <c r="E161" s="240" t="str">
        <f t="shared" si="46"/>
        <v xml:space="preserve"> -</v>
      </c>
      <c r="F161" s="74"/>
      <c r="G161" s="74"/>
      <c r="H161" s="305"/>
      <c r="I161" s="306"/>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row>
    <row r="162" spans="1:32" ht="15.75" thickBot="1" x14ac:dyDescent="0.3">
      <c r="A162" s="507"/>
      <c r="B162" s="74"/>
      <c r="C162" s="262">
        <v>10</v>
      </c>
      <c r="D162" s="241" t="str">
        <f t="shared" si="45"/>
        <v xml:space="preserve"> -</v>
      </c>
      <c r="E162" s="242" t="str">
        <f t="shared" si="46"/>
        <v xml:space="preserve"> -</v>
      </c>
      <c r="F162" s="221"/>
      <c r="G162" s="222"/>
      <c r="H162" s="307"/>
      <c r="I162" s="308"/>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row>
    <row r="163" spans="1:32" ht="15.75" thickBot="1" x14ac:dyDescent="0.3">
      <c r="A163" s="507"/>
      <c r="B163" s="74"/>
      <c r="C163" s="74"/>
      <c r="D163" s="174"/>
      <c r="E163" s="174"/>
      <c r="F163" s="79"/>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row>
    <row r="164" spans="1:32" ht="16.5" thickBot="1" x14ac:dyDescent="0.3">
      <c r="A164" s="507"/>
      <c r="B164" s="74"/>
      <c r="C164" s="226" t="s">
        <v>120</v>
      </c>
      <c r="D164" s="464" t="s">
        <v>213</v>
      </c>
      <c r="E164" s="465"/>
      <c r="F164" s="218" t="s">
        <v>142</v>
      </c>
      <c r="G164" s="219"/>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row>
    <row r="165" spans="1:32" x14ac:dyDescent="0.25">
      <c r="A165" s="507"/>
      <c r="B165" s="74"/>
      <c r="C165" s="263"/>
      <c r="D165" s="258" t="s">
        <v>58</v>
      </c>
      <c r="E165" s="259" t="s">
        <v>59</v>
      </c>
      <c r="F165" s="219"/>
      <c r="G165" s="219"/>
      <c r="H165" s="256" t="s">
        <v>60</v>
      </c>
      <c r="I165" s="255" t="s">
        <v>59</v>
      </c>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row>
    <row r="166" spans="1:32" x14ac:dyDescent="0.25">
      <c r="A166" s="507"/>
      <c r="B166" s="74"/>
      <c r="C166" s="261">
        <v>1</v>
      </c>
      <c r="D166" s="237">
        <f t="shared" ref="D166:D175" si="47">IF(H166&lt;&gt;"",VALUE(H166&amp;Kalenderjahr)," -")</f>
        <v>42631</v>
      </c>
      <c r="E166" s="238">
        <f t="shared" ref="E166:E175" si="48">IF(I166&lt;&gt;"",VALUE(I166&amp;Kalenderjahr)," -")</f>
        <v>42636</v>
      </c>
      <c r="F166" s="219"/>
      <c r="G166" s="220" t="s">
        <v>123</v>
      </c>
      <c r="H166" s="301" t="s">
        <v>214</v>
      </c>
      <c r="I166" s="302" t="s">
        <v>215</v>
      </c>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row>
    <row r="167" spans="1:32" x14ac:dyDescent="0.25">
      <c r="A167" s="507"/>
      <c r="B167" s="74"/>
      <c r="C167" s="261">
        <v>2</v>
      </c>
      <c r="D167" s="239">
        <f t="shared" si="47"/>
        <v>42370</v>
      </c>
      <c r="E167" s="240">
        <f t="shared" si="48"/>
        <v>42389</v>
      </c>
      <c r="F167" s="219"/>
      <c r="G167" s="220" t="s">
        <v>124</v>
      </c>
      <c r="H167" s="303" t="s">
        <v>20</v>
      </c>
      <c r="I167" s="304" t="s">
        <v>226</v>
      </c>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row>
    <row r="168" spans="1:32" x14ac:dyDescent="0.25">
      <c r="A168" s="507"/>
      <c r="B168" s="74"/>
      <c r="C168" s="261">
        <v>3</v>
      </c>
      <c r="D168" s="239" t="str">
        <f t="shared" si="47"/>
        <v xml:space="preserve"> -</v>
      </c>
      <c r="E168" s="240" t="str">
        <f t="shared" si="48"/>
        <v xml:space="preserve"> -</v>
      </c>
      <c r="F168" s="219"/>
      <c r="G168" s="220" t="s">
        <v>125</v>
      </c>
      <c r="H168" s="305"/>
      <c r="I168" s="306"/>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row>
    <row r="169" spans="1:32" x14ac:dyDescent="0.25">
      <c r="A169" s="507"/>
      <c r="B169" s="74"/>
      <c r="C169" s="261">
        <v>4</v>
      </c>
      <c r="D169" s="239" t="str">
        <f t="shared" si="47"/>
        <v xml:space="preserve"> -</v>
      </c>
      <c r="E169" s="240" t="str">
        <f t="shared" si="48"/>
        <v xml:space="preserve"> -</v>
      </c>
      <c r="F169" s="219"/>
      <c r="G169" s="219"/>
      <c r="H169" s="305"/>
      <c r="I169" s="306"/>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row>
    <row r="170" spans="1:32" x14ac:dyDescent="0.25">
      <c r="A170" s="507"/>
      <c r="B170" s="74"/>
      <c r="C170" s="261">
        <v>5</v>
      </c>
      <c r="D170" s="239" t="str">
        <f t="shared" si="47"/>
        <v xml:space="preserve"> -</v>
      </c>
      <c r="E170" s="240" t="str">
        <f t="shared" si="48"/>
        <v xml:space="preserve"> -</v>
      </c>
      <c r="F170" s="223"/>
      <c r="G170" s="223"/>
      <c r="H170" s="305"/>
      <c r="I170" s="306"/>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row>
    <row r="171" spans="1:32" x14ac:dyDescent="0.25">
      <c r="A171" s="507"/>
      <c r="B171" s="74"/>
      <c r="C171" s="261">
        <v>6</v>
      </c>
      <c r="D171" s="239" t="str">
        <f t="shared" si="47"/>
        <v xml:space="preserve"> -</v>
      </c>
      <c r="E171" s="240" t="str">
        <f t="shared" si="48"/>
        <v xml:space="preserve"> -</v>
      </c>
      <c r="F171" s="74"/>
      <c r="G171" s="74"/>
      <c r="H171" s="305"/>
      <c r="I171" s="306"/>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row>
    <row r="172" spans="1:32" x14ac:dyDescent="0.25">
      <c r="A172" s="507"/>
      <c r="B172" s="74"/>
      <c r="C172" s="261">
        <v>7</v>
      </c>
      <c r="D172" s="239" t="str">
        <f t="shared" si="47"/>
        <v xml:space="preserve"> -</v>
      </c>
      <c r="E172" s="240" t="str">
        <f t="shared" si="48"/>
        <v xml:space="preserve"> -</v>
      </c>
      <c r="F172" s="74"/>
      <c r="G172" s="74"/>
      <c r="H172" s="305"/>
      <c r="I172" s="306"/>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row>
    <row r="173" spans="1:32" x14ac:dyDescent="0.25">
      <c r="A173" s="507"/>
      <c r="B173" s="74"/>
      <c r="C173" s="261">
        <v>8</v>
      </c>
      <c r="D173" s="239" t="str">
        <f t="shared" si="47"/>
        <v xml:space="preserve"> -</v>
      </c>
      <c r="E173" s="240" t="str">
        <f t="shared" si="48"/>
        <v xml:space="preserve"> -</v>
      </c>
      <c r="F173" s="74"/>
      <c r="G173" s="74"/>
      <c r="H173" s="305"/>
      <c r="I173" s="306"/>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row>
    <row r="174" spans="1:32" x14ac:dyDescent="0.25">
      <c r="A174" s="507"/>
      <c r="B174" s="74"/>
      <c r="C174" s="261">
        <v>9</v>
      </c>
      <c r="D174" s="239" t="str">
        <f t="shared" si="47"/>
        <v xml:space="preserve"> -</v>
      </c>
      <c r="E174" s="240" t="str">
        <f t="shared" si="48"/>
        <v xml:space="preserve"> -</v>
      </c>
      <c r="F174" s="74"/>
      <c r="G174" s="74"/>
      <c r="H174" s="305"/>
      <c r="I174" s="306"/>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row>
    <row r="175" spans="1:32" ht="15.75" thickBot="1" x14ac:dyDescent="0.3">
      <c r="A175" s="507"/>
      <c r="B175" s="74"/>
      <c r="C175" s="262">
        <v>10</v>
      </c>
      <c r="D175" s="241" t="str">
        <f t="shared" si="47"/>
        <v xml:space="preserve"> -</v>
      </c>
      <c r="E175" s="242" t="str">
        <f t="shared" si="48"/>
        <v xml:space="preserve"> -</v>
      </c>
      <c r="F175" s="221"/>
      <c r="G175" s="222"/>
      <c r="H175" s="307"/>
      <c r="I175" s="308"/>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row>
    <row r="176" spans="1:32" ht="15.75" thickBot="1" x14ac:dyDescent="0.3">
      <c r="A176" s="507"/>
      <c r="B176" s="74"/>
      <c r="C176" s="74"/>
      <c r="D176" s="174"/>
      <c r="E176" s="174"/>
      <c r="F176" s="79"/>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row>
    <row r="177" spans="1:32" ht="16.5" thickBot="1" x14ac:dyDescent="0.3">
      <c r="A177" s="507"/>
      <c r="B177" s="74"/>
      <c r="C177" s="226" t="s">
        <v>121</v>
      </c>
      <c r="D177" s="464" t="s">
        <v>216</v>
      </c>
      <c r="E177" s="465"/>
      <c r="F177" s="218" t="s">
        <v>142</v>
      </c>
      <c r="G177" s="219"/>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row>
    <row r="178" spans="1:32" x14ac:dyDescent="0.25">
      <c r="A178" s="507"/>
      <c r="B178" s="74"/>
      <c r="C178" s="263"/>
      <c r="D178" s="258" t="s">
        <v>58</v>
      </c>
      <c r="E178" s="259" t="s">
        <v>59</v>
      </c>
      <c r="F178" s="219"/>
      <c r="G178" s="219"/>
      <c r="H178" s="256" t="s">
        <v>58</v>
      </c>
      <c r="I178" s="255" t="s">
        <v>59</v>
      </c>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row>
    <row r="179" spans="1:32" x14ac:dyDescent="0.25">
      <c r="A179" s="507"/>
      <c r="B179" s="74"/>
      <c r="C179" s="261">
        <v>1</v>
      </c>
      <c r="D179" s="237">
        <f t="shared" ref="D179:D188" si="49">IF(H179&lt;&gt;"",VALUE(H179&amp;Kalenderjahr)," -")</f>
        <v>42675</v>
      </c>
      <c r="E179" s="238">
        <f t="shared" ref="E179:E188" si="50">IF(I179&lt;&gt;"",VALUE(I179&amp;Kalenderjahr)," -")</f>
        <v>42679</v>
      </c>
      <c r="F179" s="219"/>
      <c r="G179" s="220" t="s">
        <v>123</v>
      </c>
      <c r="H179" s="301" t="s">
        <v>84</v>
      </c>
      <c r="I179" s="304" t="s">
        <v>200</v>
      </c>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row>
    <row r="180" spans="1:32" x14ac:dyDescent="0.25">
      <c r="A180" s="507"/>
      <c r="B180" s="74"/>
      <c r="C180" s="261">
        <v>2</v>
      </c>
      <c r="D180" s="239">
        <f t="shared" si="49"/>
        <v>42727</v>
      </c>
      <c r="E180" s="240">
        <f t="shared" si="50"/>
        <v>42735</v>
      </c>
      <c r="F180" s="219"/>
      <c r="G180" s="220" t="s">
        <v>124</v>
      </c>
      <c r="H180" s="303" t="s">
        <v>201</v>
      </c>
      <c r="I180" s="304" t="s">
        <v>78</v>
      </c>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row>
    <row r="181" spans="1:32" x14ac:dyDescent="0.25">
      <c r="A181" s="507"/>
      <c r="B181" s="74"/>
      <c r="C181" s="261">
        <v>3</v>
      </c>
      <c r="D181" s="239" t="str">
        <f t="shared" si="49"/>
        <v xml:space="preserve"> -</v>
      </c>
      <c r="E181" s="240" t="str">
        <f t="shared" si="50"/>
        <v xml:space="preserve"> -</v>
      </c>
      <c r="F181" s="219"/>
      <c r="G181" s="220" t="s">
        <v>125</v>
      </c>
      <c r="H181" s="305"/>
      <c r="I181" s="306"/>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row>
    <row r="182" spans="1:32" x14ac:dyDescent="0.25">
      <c r="A182" s="507"/>
      <c r="B182" s="74"/>
      <c r="C182" s="261">
        <v>4</v>
      </c>
      <c r="D182" s="239" t="str">
        <f t="shared" si="49"/>
        <v xml:space="preserve"> -</v>
      </c>
      <c r="E182" s="240" t="str">
        <f t="shared" si="50"/>
        <v xml:space="preserve"> -</v>
      </c>
      <c r="F182" s="219"/>
      <c r="G182" s="219"/>
      <c r="H182" s="305"/>
      <c r="I182" s="306"/>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07"/>
      <c r="B183" s="74"/>
      <c r="C183" s="261">
        <v>5</v>
      </c>
      <c r="D183" s="239" t="str">
        <f t="shared" si="49"/>
        <v xml:space="preserve"> -</v>
      </c>
      <c r="E183" s="240" t="str">
        <f t="shared" si="50"/>
        <v xml:space="preserve"> -</v>
      </c>
      <c r="F183" s="219"/>
      <c r="G183" s="219"/>
      <c r="H183" s="305"/>
      <c r="I183" s="306"/>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row>
    <row r="184" spans="1:32" x14ac:dyDescent="0.25">
      <c r="A184" s="507"/>
      <c r="B184" s="74"/>
      <c r="C184" s="261">
        <v>6</v>
      </c>
      <c r="D184" s="239" t="str">
        <f t="shared" si="49"/>
        <v xml:space="preserve"> -</v>
      </c>
      <c r="E184" s="240" t="str">
        <f t="shared" si="50"/>
        <v xml:space="preserve"> -</v>
      </c>
      <c r="F184" s="74"/>
      <c r="G184" s="74"/>
      <c r="H184" s="305"/>
      <c r="I184" s="306"/>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row>
    <row r="185" spans="1:32" x14ac:dyDescent="0.25">
      <c r="A185" s="507"/>
      <c r="B185" s="74"/>
      <c r="C185" s="261">
        <v>7</v>
      </c>
      <c r="D185" s="239" t="str">
        <f t="shared" si="49"/>
        <v xml:space="preserve"> -</v>
      </c>
      <c r="E185" s="240" t="str">
        <f t="shared" si="50"/>
        <v xml:space="preserve"> -</v>
      </c>
      <c r="F185" s="74"/>
      <c r="G185" s="74"/>
      <c r="H185" s="305"/>
      <c r="I185" s="306"/>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row>
    <row r="186" spans="1:32" x14ac:dyDescent="0.25">
      <c r="A186" s="507"/>
      <c r="B186" s="74"/>
      <c r="C186" s="261">
        <v>8</v>
      </c>
      <c r="D186" s="239" t="str">
        <f t="shared" si="49"/>
        <v xml:space="preserve"> -</v>
      </c>
      <c r="E186" s="240" t="str">
        <f t="shared" si="50"/>
        <v xml:space="preserve"> -</v>
      </c>
      <c r="F186" s="74"/>
      <c r="G186" s="74"/>
      <c r="H186" s="305"/>
      <c r="I186" s="306"/>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row>
    <row r="187" spans="1:32" x14ac:dyDescent="0.25">
      <c r="A187" s="507"/>
      <c r="B187" s="74"/>
      <c r="C187" s="261">
        <v>9</v>
      </c>
      <c r="D187" s="239" t="str">
        <f t="shared" si="49"/>
        <v xml:space="preserve"> -</v>
      </c>
      <c r="E187" s="240" t="str">
        <f t="shared" si="50"/>
        <v xml:space="preserve"> -</v>
      </c>
      <c r="F187" s="74"/>
      <c r="G187" s="74"/>
      <c r="H187" s="305"/>
      <c r="I187" s="306"/>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row>
    <row r="188" spans="1:32" ht="15.75" thickBot="1" x14ac:dyDescent="0.3">
      <c r="A188" s="507"/>
      <c r="B188" s="74"/>
      <c r="C188" s="262">
        <v>10</v>
      </c>
      <c r="D188" s="241" t="str">
        <f t="shared" si="49"/>
        <v xml:space="preserve"> -</v>
      </c>
      <c r="E188" s="242" t="str">
        <f t="shared" si="50"/>
        <v xml:space="preserve"> -</v>
      </c>
      <c r="F188" s="221"/>
      <c r="G188" s="222"/>
      <c r="H188" s="307"/>
      <c r="I188" s="308"/>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row>
    <row r="189" spans="1:32" ht="15.75" thickBot="1" x14ac:dyDescent="0.3">
      <c r="A189" s="507"/>
      <c r="B189" s="74"/>
      <c r="C189" s="74"/>
      <c r="D189" s="174"/>
      <c r="E189" s="174"/>
      <c r="F189" s="79"/>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row>
    <row r="190" spans="1:32" ht="16.5" thickBot="1" x14ac:dyDescent="0.3">
      <c r="A190" s="507"/>
      <c r="B190" s="74"/>
      <c r="C190" s="226" t="s">
        <v>122</v>
      </c>
      <c r="D190" s="464"/>
      <c r="E190" s="465"/>
      <c r="F190" s="218" t="s">
        <v>142</v>
      </c>
      <c r="G190" s="219"/>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row>
    <row r="191" spans="1:32" x14ac:dyDescent="0.25">
      <c r="A191" s="507"/>
      <c r="B191" s="74"/>
      <c r="C191" s="263"/>
      <c r="D191" s="258" t="s">
        <v>58</v>
      </c>
      <c r="E191" s="259" t="s">
        <v>59</v>
      </c>
      <c r="F191" s="219"/>
      <c r="G191" s="219"/>
      <c r="H191" s="256" t="s">
        <v>58</v>
      </c>
      <c r="I191" s="255" t="s">
        <v>59</v>
      </c>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row>
    <row r="192" spans="1:32" x14ac:dyDescent="0.25">
      <c r="A192" s="507"/>
      <c r="B192" s="74"/>
      <c r="C192" s="261">
        <v>1</v>
      </c>
      <c r="D192" s="237" t="str">
        <f t="shared" ref="D192:D201" si="51">IF(H192&lt;&gt;"",VALUE(H192&amp;Kalenderjahr)," -")</f>
        <v xml:space="preserve"> -</v>
      </c>
      <c r="E192" s="238" t="str">
        <f t="shared" ref="E192:E201" si="52">IF(I192&lt;&gt;"",VALUE(I192&amp;Kalenderjahr)," -")</f>
        <v xml:space="preserve"> -</v>
      </c>
      <c r="F192" s="219"/>
      <c r="G192" s="220" t="s">
        <v>123</v>
      </c>
      <c r="H192" s="301"/>
      <c r="I192" s="302"/>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row>
    <row r="193" spans="1:108" x14ac:dyDescent="0.25">
      <c r="A193" s="507"/>
      <c r="B193" s="74"/>
      <c r="C193" s="261">
        <v>2</v>
      </c>
      <c r="D193" s="239" t="str">
        <f t="shared" si="51"/>
        <v xml:space="preserve"> -</v>
      </c>
      <c r="E193" s="240" t="str">
        <f t="shared" si="52"/>
        <v xml:space="preserve"> -</v>
      </c>
      <c r="F193" s="219"/>
      <c r="G193" s="220" t="s">
        <v>124</v>
      </c>
      <c r="H193" s="303"/>
      <c r="I193" s="30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row>
    <row r="194" spans="1:108" x14ac:dyDescent="0.25">
      <c r="A194" s="507"/>
      <c r="B194" s="74"/>
      <c r="C194" s="261">
        <v>3</v>
      </c>
      <c r="D194" s="239" t="str">
        <f t="shared" si="51"/>
        <v xml:space="preserve"> -</v>
      </c>
      <c r="E194" s="240" t="str">
        <f t="shared" si="52"/>
        <v xml:space="preserve"> -</v>
      </c>
      <c r="F194" s="219"/>
      <c r="G194" s="220" t="s">
        <v>125</v>
      </c>
      <c r="H194" s="305"/>
      <c r="I194" s="306"/>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row>
    <row r="195" spans="1:108" x14ac:dyDescent="0.25">
      <c r="A195" s="507"/>
      <c r="B195" s="74"/>
      <c r="C195" s="261">
        <v>4</v>
      </c>
      <c r="D195" s="239" t="str">
        <f t="shared" si="51"/>
        <v xml:space="preserve"> -</v>
      </c>
      <c r="E195" s="240" t="str">
        <f t="shared" si="52"/>
        <v xml:space="preserve"> -</v>
      </c>
      <c r="F195" s="219"/>
      <c r="G195" s="219"/>
      <c r="H195" s="305"/>
      <c r="I195" s="306"/>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row>
    <row r="196" spans="1:108" x14ac:dyDescent="0.25">
      <c r="A196" s="507"/>
      <c r="B196" s="74"/>
      <c r="C196" s="261">
        <v>5</v>
      </c>
      <c r="D196" s="239" t="str">
        <f t="shared" si="51"/>
        <v xml:space="preserve"> -</v>
      </c>
      <c r="E196" s="240" t="str">
        <f t="shared" si="52"/>
        <v xml:space="preserve"> -</v>
      </c>
      <c r="F196" s="219"/>
      <c r="G196" s="219"/>
      <c r="H196" s="305"/>
      <c r="I196" s="306"/>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row>
    <row r="197" spans="1:108" x14ac:dyDescent="0.25">
      <c r="A197" s="507"/>
      <c r="B197" s="74"/>
      <c r="C197" s="261">
        <v>6</v>
      </c>
      <c r="D197" s="239" t="str">
        <f t="shared" si="51"/>
        <v xml:space="preserve"> -</v>
      </c>
      <c r="E197" s="240" t="str">
        <f t="shared" si="52"/>
        <v xml:space="preserve"> -</v>
      </c>
      <c r="F197" s="74"/>
      <c r="G197" s="74"/>
      <c r="H197" s="305"/>
      <c r="I197" s="306"/>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row>
    <row r="198" spans="1:108" x14ac:dyDescent="0.25">
      <c r="A198" s="507"/>
      <c r="B198" s="74"/>
      <c r="C198" s="261">
        <v>7</v>
      </c>
      <c r="D198" s="239" t="str">
        <f t="shared" si="51"/>
        <v xml:space="preserve"> -</v>
      </c>
      <c r="E198" s="240" t="str">
        <f t="shared" si="52"/>
        <v xml:space="preserve"> -</v>
      </c>
      <c r="F198" s="74"/>
      <c r="G198" s="74"/>
      <c r="H198" s="305"/>
      <c r="I198" s="306"/>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row>
    <row r="199" spans="1:108" x14ac:dyDescent="0.25">
      <c r="A199" s="507"/>
      <c r="B199" s="74"/>
      <c r="C199" s="261">
        <v>8</v>
      </c>
      <c r="D199" s="239" t="str">
        <f t="shared" si="51"/>
        <v xml:space="preserve"> -</v>
      </c>
      <c r="E199" s="240" t="str">
        <f t="shared" si="52"/>
        <v xml:space="preserve"> -</v>
      </c>
      <c r="F199" s="74"/>
      <c r="G199" s="74"/>
      <c r="H199" s="305"/>
      <c r="I199" s="306"/>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row>
    <row r="200" spans="1:108" x14ac:dyDescent="0.25">
      <c r="A200" s="507"/>
      <c r="B200" s="74"/>
      <c r="C200" s="261">
        <v>9</v>
      </c>
      <c r="D200" s="239" t="str">
        <f t="shared" si="51"/>
        <v xml:space="preserve"> -</v>
      </c>
      <c r="E200" s="240" t="str">
        <f t="shared" si="52"/>
        <v xml:space="preserve"> -</v>
      </c>
      <c r="F200" s="74"/>
      <c r="G200" s="74"/>
      <c r="H200" s="305"/>
      <c r="I200" s="306"/>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row>
    <row r="201" spans="1:108" ht="15.75" thickBot="1" x14ac:dyDescent="0.3">
      <c r="A201" s="507"/>
      <c r="B201" s="74"/>
      <c r="C201" s="262">
        <v>10</v>
      </c>
      <c r="D201" s="241" t="str">
        <f t="shared" si="51"/>
        <v xml:space="preserve"> -</v>
      </c>
      <c r="E201" s="242" t="str">
        <f t="shared" si="52"/>
        <v xml:space="preserve"> -</v>
      </c>
      <c r="F201" s="221"/>
      <c r="G201" s="222"/>
      <c r="H201" s="307"/>
      <c r="I201" s="308"/>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row>
    <row r="202" spans="1:108" x14ac:dyDescent="0.25">
      <c r="A202" s="507"/>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row>
    <row r="203" spans="1:108" x14ac:dyDescent="0.25">
      <c r="A203" s="507"/>
      <c r="B203" s="74"/>
      <c r="C203" s="74"/>
      <c r="D203" s="74"/>
      <c r="E203" s="74"/>
      <c r="F203" s="74"/>
      <c r="G203" s="74"/>
      <c r="H203" s="1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row>
    <row r="204" spans="1:108" x14ac:dyDescent="0.25">
      <c r="A204" s="507"/>
      <c r="B204" s="74"/>
      <c r="C204" s="74"/>
      <c r="D204" s="74"/>
      <c r="E204" s="74"/>
      <c r="F204" s="74"/>
      <c r="G204" s="74"/>
      <c r="H204" s="1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row>
    <row r="205" spans="1:108" ht="18.75" x14ac:dyDescent="0.25">
      <c r="A205" s="200" t="s">
        <v>152</v>
      </c>
      <c r="B205" s="201"/>
      <c r="C205" s="152"/>
      <c r="D205" s="152"/>
      <c r="E205" s="152"/>
      <c r="F205" s="152"/>
      <c r="G205" s="158"/>
      <c r="H205" s="158"/>
      <c r="I205" s="159"/>
      <c r="J205" s="160"/>
      <c r="K205" s="160"/>
      <c r="L205" s="159"/>
      <c r="M205" s="159"/>
      <c r="N205" s="161"/>
      <c r="O205" s="159"/>
      <c r="P205" s="160"/>
      <c r="Q205" s="160"/>
      <c r="R205" s="159"/>
      <c r="S205" s="159"/>
      <c r="T205" s="152"/>
      <c r="U205" s="162"/>
      <c r="V205" s="163"/>
      <c r="W205" s="163"/>
      <c r="X205" s="162"/>
      <c r="Y205" s="162"/>
      <c r="Z205" s="161"/>
      <c r="AA205" s="162"/>
      <c r="AB205" s="163"/>
      <c r="AC205" s="163"/>
      <c r="AD205" s="162"/>
      <c r="AE205" s="162"/>
      <c r="AF205" s="161"/>
      <c r="AG205" s="57"/>
      <c r="AH205" s="68"/>
      <c r="AI205" s="68"/>
      <c r="AJ205" s="57"/>
      <c r="AK205" s="57"/>
      <c r="AL205" s="24"/>
      <c r="AM205" s="57"/>
      <c r="AN205" s="68"/>
      <c r="AO205" s="68"/>
      <c r="AP205" s="57"/>
      <c r="AQ205" s="57"/>
      <c r="AR205" s="24"/>
      <c r="AS205" s="57"/>
      <c r="AT205" s="68"/>
      <c r="AU205" s="68"/>
      <c r="AV205" s="57"/>
      <c r="AW205" s="57"/>
      <c r="AX205" s="24"/>
      <c r="AY205" s="57"/>
      <c r="AZ205" s="68"/>
      <c r="BA205" s="68"/>
      <c r="BB205" s="57"/>
      <c r="BC205" s="57"/>
      <c r="BD205" s="24"/>
      <c r="BE205" s="24"/>
      <c r="BF205" s="24"/>
      <c r="BG205" s="57"/>
      <c r="BH205" s="68"/>
      <c r="BI205" s="68"/>
      <c r="BJ205" s="57"/>
      <c r="BK205" s="57"/>
      <c r="BL205" s="24"/>
      <c r="BM205" s="57"/>
      <c r="BN205" s="68"/>
      <c r="BO205" s="68"/>
      <c r="BP205" s="57"/>
      <c r="BQ205" s="57"/>
      <c r="BR205" s="24"/>
      <c r="BS205" s="57"/>
      <c r="BT205" s="68"/>
      <c r="BU205" s="68"/>
      <c r="BV205" s="57"/>
      <c r="BW205" s="57"/>
      <c r="BX205" s="24"/>
      <c r="BY205" s="57"/>
      <c r="BZ205" s="68"/>
      <c r="CA205" s="68"/>
      <c r="CB205" s="57"/>
      <c r="CC205" s="57"/>
      <c r="CD205" s="24"/>
      <c r="CE205" s="57"/>
      <c r="CF205" s="68"/>
      <c r="CG205" s="68"/>
      <c r="CH205" s="57"/>
      <c r="CI205" s="57"/>
      <c r="CJ205" s="24"/>
      <c r="CK205" s="57"/>
      <c r="CL205" s="68"/>
      <c r="CM205" s="68"/>
      <c r="CN205" s="57"/>
      <c r="CO205" s="57"/>
      <c r="CP205" s="24"/>
      <c r="CQ205" s="57"/>
      <c r="CR205" s="68"/>
      <c r="CS205" s="68"/>
      <c r="CT205" s="57"/>
      <c r="CU205" s="57"/>
      <c r="CV205" s="24"/>
      <c r="CW205" s="57"/>
      <c r="CX205" s="68"/>
      <c r="CY205" s="68"/>
      <c r="CZ205" s="57"/>
      <c r="DA205" s="57"/>
      <c r="DB205" s="24"/>
      <c r="DC205" s="50"/>
      <c r="DD205" s="50"/>
    </row>
    <row r="206" spans="1:108" ht="15.75" customHeight="1" thickBot="1" x14ac:dyDescent="0.3">
      <c r="A206" s="513" t="s">
        <v>195</v>
      </c>
      <c r="B206" s="50"/>
      <c r="C206" s="50"/>
      <c r="D206" s="50"/>
      <c r="E206" s="50"/>
      <c r="F206" s="50"/>
      <c r="G206" s="196"/>
      <c r="H206" s="196"/>
      <c r="I206" s="138"/>
      <c r="J206" s="173"/>
      <c r="K206" s="173"/>
      <c r="L206" s="138"/>
      <c r="M206" s="138"/>
      <c r="N206" s="24"/>
      <c r="O206" s="138"/>
      <c r="P206" s="173"/>
      <c r="Q206" s="173"/>
      <c r="R206" s="138"/>
      <c r="S206" s="138"/>
      <c r="T206" s="50"/>
      <c r="U206" s="176"/>
      <c r="V206" s="175"/>
      <c r="W206" s="175"/>
      <c r="X206" s="176"/>
      <c r="Y206" s="176"/>
      <c r="Z206" s="24"/>
      <c r="AA206" s="176"/>
      <c r="AB206" s="175"/>
      <c r="AC206" s="175"/>
      <c r="AD206" s="176"/>
      <c r="AE206" s="176"/>
      <c r="AF206" s="24"/>
      <c r="AG206" s="176"/>
      <c r="AH206" s="175"/>
      <c r="AI206" s="175"/>
      <c r="AJ206" s="176"/>
      <c r="AK206" s="176"/>
      <c r="AL206" s="24"/>
      <c r="AM206" s="176"/>
      <c r="AN206" s="175"/>
      <c r="AO206" s="68"/>
      <c r="AP206" s="57"/>
      <c r="AQ206" s="57"/>
      <c r="AR206" s="24"/>
      <c r="AS206" s="57"/>
      <c r="AT206" s="68"/>
      <c r="AU206" s="68"/>
      <c r="AV206" s="57"/>
      <c r="AW206" s="57"/>
      <c r="AX206" s="24"/>
      <c r="AY206" s="57"/>
      <c r="AZ206" s="68"/>
      <c r="BA206" s="68"/>
      <c r="BB206" s="57"/>
      <c r="BC206" s="57"/>
      <c r="BD206" s="24"/>
      <c r="BE206" s="24"/>
      <c r="BF206" s="24"/>
      <c r="BG206" s="57"/>
      <c r="BH206" s="68"/>
      <c r="BI206" s="68"/>
      <c r="BJ206" s="57"/>
      <c r="BK206" s="57"/>
      <c r="BL206" s="24"/>
      <c r="BM206" s="57"/>
      <c r="BN206" s="68"/>
      <c r="BO206" s="68"/>
      <c r="BP206" s="57"/>
      <c r="BQ206" s="57"/>
      <c r="BR206" s="24"/>
      <c r="BS206" s="57"/>
      <c r="BT206" s="68"/>
      <c r="BU206" s="68"/>
      <c r="BV206" s="57"/>
      <c r="BW206" s="57"/>
      <c r="BX206" s="24"/>
      <c r="BY206" s="57"/>
      <c r="BZ206" s="68"/>
      <c r="CA206" s="68"/>
      <c r="CB206" s="57"/>
      <c r="CC206" s="57"/>
      <c r="CD206" s="24"/>
      <c r="CE206" s="57"/>
      <c r="CF206" s="68"/>
      <c r="CG206" s="68"/>
      <c r="CH206" s="57"/>
      <c r="CI206" s="57"/>
      <c r="CJ206" s="24"/>
      <c r="CK206" s="57"/>
      <c r="CL206" s="68"/>
      <c r="CM206" s="68"/>
      <c r="CN206" s="57"/>
      <c r="CO206" s="57"/>
      <c r="CP206" s="24"/>
      <c r="CQ206" s="57"/>
      <c r="CR206" s="68"/>
      <c r="CS206" s="68"/>
      <c r="CT206" s="57"/>
      <c r="CU206" s="57"/>
      <c r="CV206" s="24"/>
      <c r="CW206" s="57"/>
      <c r="CX206" s="68"/>
      <c r="CY206" s="68"/>
      <c r="CZ206" s="57"/>
      <c r="DA206" s="57"/>
      <c r="DB206" s="24"/>
      <c r="DC206" s="50"/>
      <c r="DD206" s="50"/>
    </row>
    <row r="207" spans="1:108" x14ac:dyDescent="0.25">
      <c r="A207" s="513"/>
      <c r="B207" s="50"/>
      <c r="C207" s="445" t="s">
        <v>130</v>
      </c>
      <c r="D207" s="446"/>
      <c r="E207" s="446"/>
      <c r="F207" s="447"/>
      <c r="G207" s="50"/>
      <c r="H207" s="50"/>
      <c r="I207" s="138"/>
      <c r="J207" s="421"/>
      <c r="K207" s="421"/>
      <c r="L207" s="427"/>
      <c r="M207" s="427"/>
      <c r="N207" s="199"/>
      <c r="O207" s="138"/>
      <c r="P207" s="421"/>
      <c r="Q207" s="421"/>
      <c r="R207" s="427"/>
      <c r="S207" s="427"/>
      <c r="T207" s="50"/>
      <c r="U207" s="176"/>
      <c r="V207" s="434"/>
      <c r="W207" s="434"/>
      <c r="X207" s="490"/>
      <c r="Y207" s="490"/>
      <c r="Z207" s="24"/>
      <c r="AA207" s="176"/>
      <c r="AB207" s="434"/>
      <c r="AC207" s="434"/>
      <c r="AD207" s="490"/>
      <c r="AE207" s="490"/>
      <c r="AF207" s="24"/>
      <c r="AG207" s="176"/>
      <c r="AH207" s="434"/>
      <c r="AI207" s="434"/>
      <c r="AJ207" s="490"/>
      <c r="AK207" s="490"/>
      <c r="AL207" s="24"/>
      <c r="AM207" s="57"/>
      <c r="AN207" s="434"/>
      <c r="AO207" s="434"/>
      <c r="AP207" s="490"/>
      <c r="AQ207" s="490"/>
      <c r="AR207" s="24"/>
      <c r="AS207" s="57"/>
      <c r="AT207" s="434"/>
      <c r="AU207" s="434"/>
      <c r="AV207" s="490"/>
      <c r="AW207" s="490"/>
      <c r="AX207" s="24"/>
      <c r="AY207" s="57"/>
      <c r="AZ207" s="434"/>
      <c r="BA207" s="434"/>
      <c r="BB207" s="490"/>
      <c r="BC207" s="490"/>
      <c r="BD207" s="24"/>
      <c r="BE207" s="24"/>
      <c r="BF207" s="24"/>
      <c r="BG207" s="57"/>
      <c r="BH207" s="434"/>
      <c r="BI207" s="434"/>
      <c r="BJ207" s="490"/>
      <c r="BK207" s="490"/>
      <c r="BL207" s="24"/>
      <c r="BM207" s="57"/>
      <c r="BN207" s="434"/>
      <c r="BO207" s="434"/>
      <c r="BP207" s="490"/>
      <c r="BQ207" s="490"/>
      <c r="BR207" s="24"/>
      <c r="BS207" s="57"/>
      <c r="BT207" s="434"/>
      <c r="BU207" s="434"/>
      <c r="BV207" s="490"/>
      <c r="BW207" s="490"/>
      <c r="BX207" s="24"/>
      <c r="BY207" s="57"/>
      <c r="BZ207" s="434"/>
      <c r="CA207" s="434"/>
      <c r="CB207" s="490"/>
      <c r="CC207" s="490"/>
      <c r="CD207" s="24"/>
      <c r="CE207" s="57"/>
      <c r="CF207" s="434"/>
      <c r="CG207" s="434"/>
      <c r="CH207" s="490"/>
      <c r="CI207" s="490"/>
      <c r="CJ207" s="24"/>
      <c r="CK207" s="57"/>
      <c r="CL207" s="434"/>
      <c r="CM207" s="434"/>
      <c r="CN207" s="490"/>
      <c r="CO207" s="490"/>
      <c r="CP207" s="24"/>
      <c r="CQ207" s="57"/>
      <c r="CR207" s="434"/>
      <c r="CS207" s="434"/>
      <c r="CT207" s="490"/>
      <c r="CU207" s="490"/>
      <c r="CV207" s="24"/>
      <c r="CW207" s="57"/>
      <c r="CX207" s="434"/>
      <c r="CY207" s="434"/>
      <c r="CZ207" s="490"/>
      <c r="DA207" s="490"/>
      <c r="DB207" s="24"/>
      <c r="DC207" s="50"/>
    </row>
    <row r="208" spans="1:108" x14ac:dyDescent="0.25">
      <c r="A208" s="513"/>
      <c r="B208" s="50"/>
      <c r="C208" s="153"/>
      <c r="D208" s="154" t="s">
        <v>26</v>
      </c>
      <c r="E208" s="154" t="s">
        <v>29</v>
      </c>
      <c r="F208" s="155" t="s">
        <v>28</v>
      </c>
      <c r="G208" s="166"/>
      <c r="H208" s="50"/>
      <c r="I208" s="138"/>
      <c r="J208" s="421"/>
      <c r="K208" s="421"/>
      <c r="L208" s="427"/>
      <c r="M208" s="427"/>
      <c r="N208" s="24"/>
      <c r="O208" s="176"/>
      <c r="P208" s="434"/>
      <c r="Q208" s="434"/>
      <c r="R208" s="490"/>
      <c r="S208" s="490"/>
      <c r="T208" s="50"/>
      <c r="U208" s="176"/>
      <c r="V208" s="434"/>
      <c r="W208" s="434"/>
      <c r="X208" s="490"/>
      <c r="Y208" s="490"/>
      <c r="Z208" s="24"/>
      <c r="AA208" s="176"/>
      <c r="AB208" s="434"/>
      <c r="AC208" s="434"/>
      <c r="AD208" s="490"/>
      <c r="AE208" s="490"/>
      <c r="AF208" s="24"/>
      <c r="AG208" s="176"/>
      <c r="AH208" s="434"/>
      <c r="AI208" s="434"/>
      <c r="AJ208" s="490"/>
      <c r="AK208" s="490"/>
      <c r="AL208" s="24"/>
      <c r="AM208" s="57"/>
      <c r="AN208" s="434"/>
      <c r="AO208" s="434"/>
      <c r="AP208" s="490"/>
      <c r="AQ208" s="490"/>
      <c r="AR208" s="24"/>
      <c r="AS208" s="57"/>
      <c r="AT208" s="434"/>
      <c r="AU208" s="434"/>
      <c r="AV208" s="490"/>
      <c r="AW208" s="490"/>
      <c r="AX208" s="24"/>
      <c r="AY208" s="57"/>
      <c r="AZ208" s="434"/>
      <c r="BA208" s="434"/>
      <c r="BB208" s="490"/>
      <c r="BC208" s="490"/>
      <c r="BD208" s="24"/>
      <c r="BE208" s="24"/>
      <c r="BF208" s="24"/>
      <c r="BG208" s="57"/>
      <c r="BH208" s="434"/>
      <c r="BI208" s="434"/>
      <c r="BJ208" s="490"/>
      <c r="BK208" s="490"/>
      <c r="BL208" s="24"/>
      <c r="BM208" s="57"/>
      <c r="BN208" s="434"/>
      <c r="BO208" s="434"/>
      <c r="BP208" s="490"/>
      <c r="BQ208" s="490"/>
      <c r="BR208" s="24"/>
      <c r="BS208" s="57"/>
      <c r="BT208" s="434"/>
      <c r="BU208" s="434"/>
      <c r="BV208" s="490"/>
      <c r="BW208" s="490"/>
      <c r="BX208" s="24"/>
      <c r="BY208" s="57"/>
      <c r="BZ208" s="434"/>
      <c r="CA208" s="434"/>
      <c r="CB208" s="490"/>
      <c r="CC208" s="490"/>
      <c r="CD208" s="24"/>
      <c r="CE208" s="57"/>
      <c r="CF208" s="434"/>
      <c r="CG208" s="434"/>
      <c r="CH208" s="490"/>
      <c r="CI208" s="490"/>
      <c r="CJ208" s="24"/>
      <c r="CK208" s="57"/>
      <c r="CL208" s="434"/>
      <c r="CM208" s="434"/>
      <c r="CN208" s="490"/>
      <c r="CO208" s="490"/>
      <c r="CP208" s="24"/>
      <c r="CQ208" s="57"/>
      <c r="CR208" s="434"/>
      <c r="CS208" s="434"/>
      <c r="CT208" s="490"/>
      <c r="CU208" s="490"/>
      <c r="CV208" s="24"/>
      <c r="CW208" s="57"/>
      <c r="CX208" s="434"/>
      <c r="CY208" s="434"/>
      <c r="CZ208" s="490"/>
      <c r="DA208" s="490"/>
      <c r="DB208" s="24"/>
    </row>
    <row r="209" spans="1:106" x14ac:dyDescent="0.25">
      <c r="A209" s="513"/>
      <c r="B209" s="50"/>
      <c r="C209" s="268">
        <v>1</v>
      </c>
      <c r="D209" s="189">
        <f>IF(Ereignistabelle[[#This Row],[Berechnungsregel]]&lt;&gt;"",VALUE(F209&amp;Kalenderjahr),"-")</f>
        <v>42418</v>
      </c>
      <c r="E209" s="309" t="s">
        <v>218</v>
      </c>
      <c r="F209" s="310" t="s">
        <v>217</v>
      </c>
      <c r="G209" s="246" t="s">
        <v>143</v>
      </c>
      <c r="H209" s="245"/>
      <c r="I209" s="138"/>
      <c r="J209" s="421"/>
      <c r="K209" s="421"/>
      <c r="L209" s="427"/>
      <c r="M209" s="427"/>
      <c r="N209" s="24"/>
      <c r="O209" s="176"/>
      <c r="P209" s="434"/>
      <c r="Q209" s="434"/>
      <c r="R209" s="490"/>
      <c r="S209" s="490"/>
      <c r="T209" s="50"/>
      <c r="U209" s="176"/>
      <c r="V209" s="434"/>
      <c r="W209" s="434"/>
      <c r="X209" s="490"/>
      <c r="Y209" s="490"/>
      <c r="Z209" s="24"/>
      <c r="AA209" s="176"/>
      <c r="AB209" s="434"/>
      <c r="AC209" s="434"/>
      <c r="AD209" s="490"/>
      <c r="AE209" s="490"/>
      <c r="AF209" s="24"/>
      <c r="AG209" s="176"/>
      <c r="AH209" s="434"/>
      <c r="AI209" s="434"/>
      <c r="AJ209" s="490"/>
      <c r="AK209" s="490"/>
      <c r="AL209" s="24"/>
      <c r="AM209" s="57"/>
      <c r="AN209" s="434"/>
      <c r="AO209" s="434"/>
      <c r="AP209" s="490"/>
      <c r="AQ209" s="490"/>
      <c r="AR209" s="24"/>
      <c r="AS209" s="57"/>
      <c r="AT209" s="434"/>
      <c r="AU209" s="434"/>
      <c r="AV209" s="490"/>
      <c r="AW209" s="490"/>
      <c r="AX209" s="24"/>
      <c r="AY209" s="57"/>
      <c r="AZ209" s="434"/>
      <c r="BA209" s="434"/>
      <c r="BB209" s="490"/>
      <c r="BC209" s="490"/>
      <c r="BD209" s="24"/>
      <c r="BE209" s="24"/>
      <c r="BF209" s="24"/>
      <c r="BG209" s="57"/>
      <c r="BH209" s="434"/>
      <c r="BI209" s="434"/>
      <c r="BJ209" s="490"/>
      <c r="BK209" s="490"/>
      <c r="BL209" s="24"/>
      <c r="BM209" s="57"/>
      <c r="BN209" s="434"/>
      <c r="BO209" s="434"/>
      <c r="BP209" s="490"/>
      <c r="BQ209" s="490"/>
      <c r="BR209" s="24"/>
      <c r="BS209" s="57"/>
      <c r="BT209" s="434"/>
      <c r="BU209" s="434"/>
      <c r="BV209" s="490"/>
      <c r="BW209" s="490"/>
      <c r="BX209" s="24"/>
      <c r="BY209" s="57"/>
      <c r="BZ209" s="434"/>
      <c r="CA209" s="434"/>
      <c r="CB209" s="490"/>
      <c r="CC209" s="490"/>
      <c r="CD209" s="24"/>
      <c r="CE209" s="57"/>
      <c r="CF209" s="434"/>
      <c r="CG209" s="434"/>
      <c r="CH209" s="490"/>
      <c r="CI209" s="490"/>
      <c r="CJ209" s="24"/>
      <c r="CK209" s="57"/>
      <c r="CL209" s="434"/>
      <c r="CM209" s="434"/>
      <c r="CN209" s="490"/>
      <c r="CO209" s="490"/>
      <c r="CP209" s="24"/>
      <c r="CQ209" s="57"/>
      <c r="CR209" s="434"/>
      <c r="CS209" s="434"/>
      <c r="CT209" s="490"/>
      <c r="CU209" s="490"/>
      <c r="CV209" s="24"/>
      <c r="CW209" s="57"/>
      <c r="CX209" s="434"/>
      <c r="CY209" s="434"/>
      <c r="CZ209" s="490"/>
      <c r="DA209" s="490"/>
      <c r="DB209" s="24"/>
    </row>
    <row r="210" spans="1:106" x14ac:dyDescent="0.25">
      <c r="A210" s="513"/>
      <c r="B210" s="50"/>
      <c r="C210" s="268">
        <v>2</v>
      </c>
      <c r="D210" s="189">
        <f>IF(Ereignistabelle[[#This Row],[Berechnungsregel]]&lt;&gt;"",VALUE(F210&amp;Kalenderjahr),"-")</f>
        <v>42569</v>
      </c>
      <c r="E210" s="309" t="s">
        <v>219</v>
      </c>
      <c r="F210" s="311" t="s">
        <v>206</v>
      </c>
      <c r="G210" s="246" t="s">
        <v>144</v>
      </c>
      <c r="H210" s="245"/>
      <c r="I210" s="138"/>
      <c r="J210" s="421"/>
      <c r="K210" s="421"/>
      <c r="L210" s="427"/>
      <c r="M210" s="427"/>
      <c r="N210" s="50"/>
      <c r="O210" s="176"/>
      <c r="P210" s="434"/>
      <c r="Q210" s="434"/>
      <c r="R210" s="490"/>
      <c r="S210" s="490"/>
      <c r="T210" s="50"/>
      <c r="U210" s="176"/>
      <c r="V210" s="434"/>
      <c r="W210" s="434"/>
      <c r="X210" s="490"/>
      <c r="Y210" s="490"/>
      <c r="Z210" s="24"/>
      <c r="AA210" s="176"/>
      <c r="AB210" s="434"/>
      <c r="AC210" s="434"/>
      <c r="AD210" s="490"/>
      <c r="AE210" s="490"/>
      <c r="AF210" s="24"/>
      <c r="AG210" s="176"/>
      <c r="AH210" s="434"/>
      <c r="AI210" s="434"/>
      <c r="AJ210" s="490"/>
      <c r="AK210" s="490"/>
      <c r="AL210" s="24"/>
      <c r="AM210" s="57"/>
      <c r="AN210" s="434"/>
      <c r="AO210" s="434"/>
      <c r="AP210" s="490"/>
      <c r="AQ210" s="490"/>
      <c r="AR210" s="24"/>
      <c r="AS210" s="57"/>
      <c r="AT210" s="434"/>
      <c r="AU210" s="434"/>
      <c r="AV210" s="490"/>
      <c r="AW210" s="490"/>
      <c r="AX210" s="24"/>
      <c r="AY210" s="57"/>
      <c r="AZ210" s="434"/>
      <c r="BA210" s="434"/>
      <c r="BB210" s="490"/>
      <c r="BC210" s="490"/>
      <c r="BD210" s="24"/>
      <c r="BE210" s="24"/>
      <c r="BF210" s="24"/>
      <c r="BG210" s="57"/>
      <c r="BH210" s="434"/>
      <c r="BI210" s="434"/>
      <c r="BJ210" s="490"/>
      <c r="BK210" s="490"/>
      <c r="BL210" s="24"/>
      <c r="BM210" s="57"/>
      <c r="BN210" s="434"/>
      <c r="BO210" s="434"/>
      <c r="BP210" s="490"/>
      <c r="BQ210" s="490"/>
      <c r="BR210" s="24"/>
      <c r="BS210" s="57"/>
      <c r="BT210" s="434"/>
      <c r="BU210" s="434"/>
      <c r="BV210" s="490"/>
      <c r="BW210" s="490"/>
      <c r="BX210" s="24"/>
      <c r="BY210" s="57"/>
      <c r="BZ210" s="434"/>
      <c r="CA210" s="434"/>
      <c r="CB210" s="490"/>
      <c r="CC210" s="490"/>
      <c r="CD210" s="24"/>
      <c r="CE210" s="57"/>
      <c r="CF210" s="434"/>
      <c r="CG210" s="434"/>
      <c r="CH210" s="490"/>
      <c r="CI210" s="490"/>
      <c r="CJ210" s="24"/>
      <c r="CK210" s="57"/>
      <c r="CL210" s="434"/>
      <c r="CM210" s="434"/>
      <c r="CN210" s="490"/>
      <c r="CO210" s="490"/>
      <c r="CP210" s="24"/>
      <c r="CQ210" s="57"/>
      <c r="CR210" s="434"/>
      <c r="CS210" s="434"/>
      <c r="CT210" s="490"/>
      <c r="CU210" s="490"/>
      <c r="CV210" s="24"/>
      <c r="CW210" s="57"/>
      <c r="CX210" s="434"/>
      <c r="CY210" s="434"/>
      <c r="CZ210" s="490"/>
      <c r="DA210" s="490"/>
      <c r="DB210" s="24"/>
    </row>
    <row r="211" spans="1:106" x14ac:dyDescent="0.25">
      <c r="A211" s="513"/>
      <c r="B211" s="50"/>
      <c r="C211" s="268">
        <v>3</v>
      </c>
      <c r="D211" s="189">
        <f>IF(Ereignistabelle[[#This Row],[Berechnungsregel]]&lt;&gt;"",VALUE(F211&amp;Kalenderjahr),"-")</f>
        <v>42669</v>
      </c>
      <c r="E211" s="309" t="s">
        <v>220</v>
      </c>
      <c r="F211" s="310" t="s">
        <v>221</v>
      </c>
      <c r="G211" s="247"/>
      <c r="H211" s="50"/>
      <c r="I211" s="138"/>
      <c r="J211" s="421"/>
      <c r="K211" s="421"/>
      <c r="L211" s="427"/>
      <c r="M211" s="427"/>
      <c r="N211" s="50"/>
      <c r="O211" s="176"/>
      <c r="P211" s="434"/>
      <c r="Q211" s="434"/>
      <c r="R211" s="490"/>
      <c r="S211" s="490"/>
      <c r="T211" s="50"/>
      <c r="U211" s="176"/>
      <c r="V211" s="434"/>
      <c r="W211" s="434"/>
      <c r="X211" s="490"/>
      <c r="Y211" s="490"/>
      <c r="Z211" s="24"/>
      <c r="AA211" s="176"/>
      <c r="AB211" s="434"/>
      <c r="AC211" s="434"/>
      <c r="AD211" s="490"/>
      <c r="AE211" s="490"/>
      <c r="AF211" s="24"/>
      <c r="AG211" s="176"/>
      <c r="AH211" s="434"/>
      <c r="AI211" s="434"/>
      <c r="AJ211" s="490"/>
      <c r="AK211" s="490"/>
      <c r="AL211" s="24"/>
      <c r="AM211" s="57"/>
      <c r="AN211" s="434"/>
      <c r="AO211" s="434"/>
      <c r="AP211" s="490"/>
      <c r="AQ211" s="490"/>
      <c r="AR211" s="24"/>
      <c r="AS211" s="57"/>
      <c r="AT211" s="434"/>
      <c r="AU211" s="434"/>
      <c r="AV211" s="490"/>
      <c r="AW211" s="490"/>
      <c r="AX211" s="24"/>
      <c r="AY211" s="57"/>
      <c r="AZ211" s="434"/>
      <c r="BA211" s="434"/>
      <c r="BB211" s="490"/>
      <c r="BC211" s="490"/>
      <c r="BD211" s="24"/>
      <c r="BE211" s="24"/>
      <c r="BF211" s="24"/>
      <c r="BG211" s="57"/>
      <c r="BH211" s="434"/>
      <c r="BI211" s="434"/>
      <c r="BJ211" s="490"/>
      <c r="BK211" s="490"/>
      <c r="BL211" s="24"/>
      <c r="BM211" s="57"/>
      <c r="BN211" s="434"/>
      <c r="BO211" s="434"/>
      <c r="BP211" s="490"/>
      <c r="BQ211" s="490"/>
      <c r="BR211" s="24"/>
      <c r="BS211" s="57"/>
      <c r="BT211" s="434"/>
      <c r="BU211" s="434"/>
      <c r="BV211" s="490"/>
      <c r="BW211" s="490"/>
      <c r="BX211" s="24"/>
      <c r="BY211" s="57"/>
      <c r="BZ211" s="434"/>
      <c r="CA211" s="434"/>
      <c r="CB211" s="490"/>
      <c r="CC211" s="490"/>
      <c r="CD211" s="24"/>
      <c r="CE211" s="57"/>
      <c r="CF211" s="434"/>
      <c r="CG211" s="434"/>
      <c r="CH211" s="490"/>
      <c r="CI211" s="490"/>
      <c r="CJ211" s="24"/>
      <c r="CK211" s="57"/>
      <c r="CL211" s="434"/>
      <c r="CM211" s="434"/>
      <c r="CN211" s="490"/>
      <c r="CO211" s="490"/>
      <c r="CP211" s="24"/>
      <c r="CQ211" s="57"/>
      <c r="CR211" s="434"/>
      <c r="CS211" s="434"/>
      <c r="CT211" s="490"/>
      <c r="CU211" s="490"/>
      <c r="CV211" s="24"/>
      <c r="CW211" s="57"/>
      <c r="CX211" s="434"/>
      <c r="CY211" s="434"/>
      <c r="CZ211" s="490"/>
      <c r="DA211" s="490"/>
      <c r="DB211" s="24"/>
    </row>
    <row r="212" spans="1:106" x14ac:dyDescent="0.25">
      <c r="A212" s="513"/>
      <c r="B212" s="50"/>
      <c r="C212" s="268">
        <v>4</v>
      </c>
      <c r="D212" s="189">
        <f>IF(Ereignistabelle[[#This Row],[Berechnungsregel]]&lt;&gt;"",VALUE(F212&amp;Kalenderjahr),"-")</f>
        <v>42696</v>
      </c>
      <c r="E212" s="309" t="s">
        <v>222</v>
      </c>
      <c r="F212" s="310" t="s">
        <v>223</v>
      </c>
      <c r="G212" s="246" t="s">
        <v>145</v>
      </c>
      <c r="H212" s="50"/>
      <c r="I212" s="50"/>
      <c r="J212" s="50"/>
      <c r="K212" s="50"/>
      <c r="L212" s="50"/>
      <c r="M212" s="50"/>
      <c r="N212" s="50"/>
      <c r="O212" s="195"/>
      <c r="P212" s="195"/>
      <c r="Q212" s="50"/>
      <c r="R212" s="50"/>
      <c r="S212" s="50"/>
      <c r="T212" s="50"/>
      <c r="U212" s="50"/>
      <c r="V212" s="50"/>
      <c r="W212" s="50"/>
      <c r="X212" s="50"/>
      <c r="Y212" s="50"/>
      <c r="Z212" s="50"/>
      <c r="AA212" s="50"/>
      <c r="AB212" s="50"/>
      <c r="AC212" s="50"/>
      <c r="AD212" s="50"/>
      <c r="AE212" s="50"/>
      <c r="AF212" s="50"/>
      <c r="AG212" s="50"/>
    </row>
    <row r="213" spans="1:106" x14ac:dyDescent="0.25">
      <c r="A213" s="513"/>
      <c r="B213" s="50"/>
      <c r="C213" s="268">
        <v>5</v>
      </c>
      <c r="D213" s="189">
        <f>IF(Ereignistabelle[[#This Row],[Berechnungsregel]]&lt;&gt;"",VALUE(F213&amp;Kalenderjahr),"-")</f>
        <v>42479</v>
      </c>
      <c r="E213" s="309" t="s">
        <v>224</v>
      </c>
      <c r="F213" s="310" t="s">
        <v>225</v>
      </c>
      <c r="G213" s="246" t="s">
        <v>146</v>
      </c>
      <c r="H213" s="50"/>
      <c r="I213" s="50"/>
      <c r="J213" s="50"/>
      <c r="K213" s="50"/>
      <c r="L213" s="50"/>
      <c r="M213" s="50"/>
      <c r="N213" s="50"/>
      <c r="O213" s="195"/>
      <c r="P213" s="195"/>
      <c r="Q213" s="50"/>
      <c r="R213" s="50"/>
      <c r="S213" s="50"/>
      <c r="T213" s="50"/>
      <c r="U213" s="50"/>
      <c r="V213" s="50"/>
      <c r="W213" s="50"/>
      <c r="X213" s="50"/>
      <c r="Y213" s="50"/>
      <c r="Z213" s="50"/>
      <c r="AA213" s="50"/>
      <c r="AB213" s="50"/>
      <c r="AC213" s="50"/>
      <c r="AD213" s="50"/>
      <c r="AE213" s="50"/>
      <c r="AF213" s="50"/>
      <c r="AG213" s="50"/>
    </row>
    <row r="214" spans="1:106" x14ac:dyDescent="0.25">
      <c r="A214" s="513"/>
      <c r="B214" s="50"/>
      <c r="C214" s="268">
        <v>6</v>
      </c>
      <c r="D214" s="189" t="str">
        <f>IF(Ereignistabelle[[#This Row],[Berechnungsregel]]&lt;&gt;"",VALUE(F214&amp;Kalenderjahr),"-")</f>
        <v>-</v>
      </c>
      <c r="E214" s="309"/>
      <c r="F214" s="310"/>
      <c r="G214" s="50"/>
      <c r="H214" s="50"/>
      <c r="I214" s="50"/>
      <c r="J214" s="50"/>
      <c r="K214" s="50"/>
      <c r="L214" s="50"/>
      <c r="M214" s="50"/>
      <c r="N214" s="50"/>
      <c r="O214" s="195"/>
      <c r="P214" s="195"/>
      <c r="Q214" s="50"/>
      <c r="R214" s="50"/>
      <c r="S214" s="50"/>
      <c r="T214" s="50"/>
      <c r="U214" s="50"/>
      <c r="V214" s="50"/>
      <c r="W214" s="50"/>
      <c r="X214" s="50"/>
      <c r="Y214" s="50"/>
      <c r="Z214" s="50"/>
      <c r="AA214" s="50"/>
      <c r="AB214" s="50"/>
      <c r="AC214" s="50"/>
      <c r="AD214" s="50"/>
      <c r="AE214" s="50"/>
      <c r="AF214" s="50"/>
      <c r="AG214" s="50"/>
    </row>
    <row r="215" spans="1:106" x14ac:dyDescent="0.25">
      <c r="A215" s="513"/>
      <c r="B215" s="50"/>
      <c r="C215" s="268">
        <v>7</v>
      </c>
      <c r="D215" s="189" t="str">
        <f>IF(Ereignistabelle[[#This Row],[Berechnungsregel]]&lt;&gt;"",VALUE(F215&amp;Kalenderjahr),"-")</f>
        <v>-</v>
      </c>
      <c r="E215" s="309"/>
      <c r="F215" s="310"/>
      <c r="G215" s="50"/>
      <c r="H215" s="50"/>
      <c r="I215" s="50"/>
      <c r="J215" s="50"/>
      <c r="K215" s="50"/>
      <c r="L215" s="50"/>
      <c r="M215" s="50"/>
      <c r="N215" s="50"/>
      <c r="O215" s="195"/>
      <c r="P215" s="195"/>
      <c r="Q215" s="50"/>
      <c r="R215" s="50"/>
      <c r="S215" s="50"/>
      <c r="T215" s="50"/>
      <c r="U215" s="50"/>
      <c r="V215" s="50"/>
      <c r="W215" s="50"/>
      <c r="X215" s="50"/>
      <c r="Y215" s="50"/>
      <c r="Z215" s="50"/>
      <c r="AA215" s="50"/>
      <c r="AB215" s="50"/>
      <c r="AC215" s="50"/>
      <c r="AD215" s="50"/>
      <c r="AE215" s="50"/>
      <c r="AF215" s="50"/>
      <c r="AG215" s="50"/>
    </row>
    <row r="216" spans="1:106" x14ac:dyDescent="0.25">
      <c r="A216" s="513"/>
      <c r="B216" s="50"/>
      <c r="C216" s="268">
        <v>8</v>
      </c>
      <c r="D216" s="189" t="str">
        <f>IF(Ereignistabelle[[#This Row],[Berechnungsregel]]&lt;&gt;"",VALUE(F216&amp;Kalenderjahr),"-")</f>
        <v>-</v>
      </c>
      <c r="E216" s="309"/>
      <c r="F216" s="310"/>
      <c r="G216" s="50"/>
      <c r="H216" s="50"/>
      <c r="I216" s="50"/>
      <c r="J216" s="50"/>
      <c r="K216" s="50"/>
      <c r="L216" s="50"/>
      <c r="M216" s="50"/>
      <c r="N216" s="50"/>
      <c r="O216" s="195"/>
      <c r="P216" s="195"/>
      <c r="Q216" s="50"/>
      <c r="R216" s="50"/>
      <c r="S216" s="50"/>
      <c r="T216" s="50"/>
      <c r="U216" s="50"/>
      <c r="V216" s="50"/>
      <c r="W216" s="50"/>
      <c r="X216" s="50"/>
      <c r="Y216" s="50"/>
      <c r="Z216" s="50"/>
      <c r="AA216" s="50"/>
      <c r="AB216" s="50"/>
      <c r="AC216" s="50"/>
      <c r="AD216" s="50"/>
      <c r="AE216" s="50"/>
      <c r="AF216" s="50"/>
      <c r="AG216" s="50"/>
    </row>
    <row r="217" spans="1:106" x14ac:dyDescent="0.25">
      <c r="A217" s="513"/>
      <c r="B217" s="50"/>
      <c r="C217" s="268">
        <v>9</v>
      </c>
      <c r="D217" s="189" t="str">
        <f>IF(Ereignistabelle[[#This Row],[Berechnungsregel]]&lt;&gt;"",VALUE(F217&amp;Kalenderjahr),"-")</f>
        <v>-</v>
      </c>
      <c r="E217" s="309"/>
      <c r="F217" s="31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row>
    <row r="218" spans="1:106" x14ac:dyDescent="0.25">
      <c r="A218" s="513"/>
      <c r="B218" s="50"/>
      <c r="C218" s="268">
        <v>10</v>
      </c>
      <c r="D218" s="189" t="str">
        <f>IF(Ereignistabelle[[#This Row],[Berechnungsregel]]&lt;&gt;"",VALUE(F218&amp;Kalenderjahr),"-")</f>
        <v>-</v>
      </c>
      <c r="E218" s="309"/>
      <c r="F218" s="310"/>
      <c r="G218" s="50"/>
      <c r="H218" s="50"/>
      <c r="I218" s="50"/>
      <c r="J218" s="50"/>
      <c r="K218" s="195"/>
      <c r="L218" s="195"/>
      <c r="M218" s="195"/>
      <c r="N218" s="195"/>
      <c r="O218" s="195"/>
      <c r="P218" s="195"/>
      <c r="Q218" s="195"/>
      <c r="R218" s="50"/>
      <c r="S218" s="50"/>
      <c r="T218" s="50"/>
      <c r="U218" s="50"/>
      <c r="V218" s="50"/>
      <c r="W218" s="50"/>
      <c r="X218" s="50"/>
      <c r="Y218" s="50"/>
      <c r="Z218" s="50"/>
      <c r="AA218" s="50"/>
      <c r="AB218" s="50"/>
      <c r="AC218" s="50"/>
      <c r="AD218" s="50"/>
      <c r="AE218" s="50"/>
      <c r="AF218" s="50"/>
      <c r="AG218" s="50"/>
    </row>
    <row r="219" spans="1:106" x14ac:dyDescent="0.25">
      <c r="A219" s="513"/>
      <c r="B219" s="50"/>
      <c r="C219" s="268">
        <v>11</v>
      </c>
      <c r="D219" s="189" t="str">
        <f>IF(Ereignistabelle[[#This Row],[Berechnungsregel]]&lt;&gt;"",VALUE(F219&amp;Kalenderjahr),"-")</f>
        <v>-</v>
      </c>
      <c r="E219" s="309"/>
      <c r="F219" s="31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row>
    <row r="220" spans="1:106" x14ac:dyDescent="0.25">
      <c r="A220" s="513"/>
      <c r="B220" s="50"/>
      <c r="C220" s="268">
        <v>12</v>
      </c>
      <c r="D220" s="189" t="str">
        <f>IF(Ereignistabelle[[#This Row],[Berechnungsregel]]&lt;&gt;"",VALUE(F220&amp;Kalenderjahr),"-")</f>
        <v>-</v>
      </c>
      <c r="E220" s="309"/>
      <c r="F220" s="31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row>
    <row r="221" spans="1:106" x14ac:dyDescent="0.25">
      <c r="A221" s="513"/>
      <c r="B221" s="50"/>
      <c r="C221" s="268">
        <v>13</v>
      </c>
      <c r="D221" s="189" t="str">
        <f>IF(Ereignistabelle[[#This Row],[Berechnungsregel]]&lt;&gt;"",VALUE(F221&amp;Kalenderjahr),"-")</f>
        <v>-</v>
      </c>
      <c r="E221" s="309"/>
      <c r="F221" s="31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row>
    <row r="222" spans="1:106" x14ac:dyDescent="0.25">
      <c r="A222" s="513"/>
      <c r="B222" s="50"/>
      <c r="C222" s="268">
        <v>14</v>
      </c>
      <c r="D222" s="189" t="str">
        <f>IF(Ereignistabelle[[#This Row],[Berechnungsregel]]&lt;&gt;"",VALUE(F222&amp;Kalenderjahr),"-")</f>
        <v>-</v>
      </c>
      <c r="E222" s="309"/>
      <c r="F222" s="31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row>
    <row r="223" spans="1:106" x14ac:dyDescent="0.25">
      <c r="A223" s="513"/>
      <c r="B223" s="50"/>
      <c r="C223" s="268">
        <v>15</v>
      </c>
      <c r="D223" s="189" t="str">
        <f>IF(Ereignistabelle[[#This Row],[Berechnungsregel]]&lt;&gt;"",VALUE(F223&amp;Kalenderjahr),"-")</f>
        <v>-</v>
      </c>
      <c r="E223" s="309"/>
      <c r="F223" s="310"/>
      <c r="G223" s="50"/>
      <c r="H223" s="50"/>
      <c r="I223" s="50"/>
      <c r="J223" s="198"/>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row>
    <row r="224" spans="1:106" x14ac:dyDescent="0.25">
      <c r="A224" s="513"/>
      <c r="B224" s="50"/>
      <c r="C224" s="268">
        <v>16</v>
      </c>
      <c r="D224" s="189" t="str">
        <f>IF(Ereignistabelle[[#This Row],[Berechnungsregel]]&lt;&gt;"",VALUE(F224&amp;Kalenderjahr),"-")</f>
        <v>-</v>
      </c>
      <c r="E224" s="309"/>
      <c r="F224" s="310"/>
      <c r="G224" s="198"/>
      <c r="H224" s="198"/>
      <c r="I224" s="50"/>
      <c r="J224" s="198"/>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row>
    <row r="225" spans="1:108" x14ac:dyDescent="0.25">
      <c r="A225" s="513"/>
      <c r="B225" s="50"/>
      <c r="C225" s="268">
        <v>17</v>
      </c>
      <c r="D225" s="189" t="str">
        <f>IF(Ereignistabelle[[#This Row],[Berechnungsregel]]&lt;&gt;"",VALUE(F225&amp;Kalenderjahr),"-")</f>
        <v>-</v>
      </c>
      <c r="E225" s="309"/>
      <c r="F225" s="310"/>
      <c r="G225" s="198"/>
      <c r="H225" s="198"/>
      <c r="I225" s="50"/>
      <c r="J225" s="198"/>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row>
    <row r="226" spans="1:108" x14ac:dyDescent="0.25">
      <c r="A226" s="513"/>
      <c r="B226" s="50"/>
      <c r="C226" s="268">
        <v>18</v>
      </c>
      <c r="D226" s="189" t="str">
        <f>IF(Ereignistabelle[[#This Row],[Berechnungsregel]]&lt;&gt;"",VALUE(F226&amp;Kalenderjahr),"-")</f>
        <v>-</v>
      </c>
      <c r="E226" s="309"/>
      <c r="F226" s="310"/>
      <c r="G226" s="198"/>
      <c r="H226" s="198"/>
      <c r="I226" s="50"/>
      <c r="J226" s="198"/>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row>
    <row r="227" spans="1:108" x14ac:dyDescent="0.25">
      <c r="A227" s="513"/>
      <c r="B227" s="50"/>
      <c r="C227" s="268">
        <v>19</v>
      </c>
      <c r="D227" s="189" t="str">
        <f>IF(Ereignistabelle[[#This Row],[Berechnungsregel]]&lt;&gt;"",VALUE(F227&amp;Kalenderjahr),"-")</f>
        <v>-</v>
      </c>
      <c r="E227" s="309"/>
      <c r="F227" s="310"/>
      <c r="G227" s="198"/>
      <c r="H227" s="198"/>
      <c r="I227" s="50"/>
      <c r="J227" s="198"/>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row>
    <row r="228" spans="1:108" x14ac:dyDescent="0.25">
      <c r="A228" s="513"/>
      <c r="B228" s="50"/>
      <c r="C228" s="268">
        <v>20</v>
      </c>
      <c r="D228" s="189" t="str">
        <f>IF(Ereignistabelle[[#This Row],[Berechnungsregel]]&lt;&gt;"",VALUE(F228&amp;Kalenderjahr),"-")</f>
        <v>-</v>
      </c>
      <c r="E228" s="309"/>
      <c r="F228" s="310"/>
      <c r="G228" s="198"/>
      <c r="H228" s="198"/>
      <c r="I228" s="50"/>
      <c r="J228" s="198"/>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row>
    <row r="229" spans="1:108" x14ac:dyDescent="0.25">
      <c r="A229" s="513"/>
      <c r="B229" s="50"/>
      <c r="C229" s="268">
        <v>21</v>
      </c>
      <c r="D229" s="189" t="str">
        <f>IF(Ereignistabelle[[#This Row],[Berechnungsregel]]&lt;&gt;"",VALUE(F229&amp;Kalenderjahr),"-")</f>
        <v>-</v>
      </c>
      <c r="E229" s="309"/>
      <c r="F229" s="31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row>
    <row r="230" spans="1:108" x14ac:dyDescent="0.25">
      <c r="A230" s="513"/>
      <c r="B230" s="50"/>
      <c r="C230" s="268">
        <v>22</v>
      </c>
      <c r="D230" s="189" t="str">
        <f>IF(Ereignistabelle[[#This Row],[Berechnungsregel]]&lt;&gt;"",VALUE(F230&amp;Kalenderjahr),"-")</f>
        <v>-</v>
      </c>
      <c r="E230" s="309"/>
      <c r="F230" s="31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row>
    <row r="231" spans="1:108" x14ac:dyDescent="0.25">
      <c r="A231" s="513"/>
      <c r="B231" s="50"/>
      <c r="C231" s="268">
        <v>23</v>
      </c>
      <c r="D231" s="189" t="str">
        <f>IF(Ereignistabelle[[#This Row],[Berechnungsregel]]&lt;&gt;"",VALUE(F231&amp;Kalenderjahr),"-")</f>
        <v>-</v>
      </c>
      <c r="E231" s="309"/>
      <c r="F231" s="31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row>
    <row r="232" spans="1:108" x14ac:dyDescent="0.25">
      <c r="A232" s="513"/>
      <c r="B232" s="50"/>
      <c r="C232" s="268">
        <v>24</v>
      </c>
      <c r="D232" s="189" t="str">
        <f>IF(Ereignistabelle[[#This Row],[Berechnungsregel]]&lt;&gt;"",VALUE(F232&amp;Kalenderjahr),"-")</f>
        <v>-</v>
      </c>
      <c r="E232" s="309"/>
      <c r="F232" s="31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row>
    <row r="233" spans="1:108" x14ac:dyDescent="0.25">
      <c r="A233" s="513"/>
      <c r="B233" s="50"/>
      <c r="C233" s="268">
        <v>25</v>
      </c>
      <c r="D233" s="189" t="str">
        <f>IF(Ereignistabelle[[#This Row],[Berechnungsregel]]&lt;&gt;"",VALUE(F233&amp;Kalenderjahr),"-")</f>
        <v>-</v>
      </c>
      <c r="E233" s="309"/>
      <c r="F233" s="31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row>
    <row r="234" spans="1:108" x14ac:dyDescent="0.25">
      <c r="A234" s="513"/>
      <c r="B234" s="50"/>
      <c r="C234" s="268">
        <v>26</v>
      </c>
      <c r="D234" s="189" t="str">
        <f>IF(Ereignistabelle[[#This Row],[Berechnungsregel]]&lt;&gt;"",VALUE(F234&amp;Kalenderjahr),"-")</f>
        <v>-</v>
      </c>
      <c r="E234" s="309"/>
      <c r="F234" s="31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row>
    <row r="235" spans="1:108" ht="15" customHeight="1" x14ac:dyDescent="0.25">
      <c r="A235" s="513"/>
      <c r="B235" s="197"/>
      <c r="C235" s="268">
        <v>27</v>
      </c>
      <c r="D235" s="189" t="str">
        <f>IF(Ereignistabelle[[#This Row],[Berechnungsregel]]&lt;&gt;"",VALUE(F235&amp;Kalenderjahr),"-")</f>
        <v>-</v>
      </c>
      <c r="E235" s="309"/>
      <c r="F235" s="310"/>
      <c r="G235" s="196"/>
      <c r="H235" s="196"/>
      <c r="I235" s="138"/>
      <c r="J235" s="173"/>
      <c r="K235" s="173"/>
      <c r="L235" s="138"/>
      <c r="M235" s="138"/>
      <c r="N235" s="24"/>
      <c r="O235" s="138"/>
      <c r="P235" s="173"/>
      <c r="Q235" s="173"/>
      <c r="R235" s="138"/>
      <c r="S235" s="138"/>
      <c r="T235" s="50"/>
      <c r="U235" s="176"/>
      <c r="V235" s="175"/>
      <c r="W235" s="175"/>
      <c r="X235" s="176"/>
      <c r="Y235" s="176"/>
      <c r="Z235" s="24"/>
      <c r="AA235" s="176"/>
      <c r="AB235" s="175"/>
      <c r="AC235" s="175"/>
      <c r="AD235" s="176"/>
      <c r="AE235" s="176"/>
      <c r="AF235" s="24"/>
      <c r="AG235" s="176"/>
      <c r="AH235" s="140"/>
      <c r="AI235" s="140"/>
      <c r="AJ235" s="141"/>
      <c r="AK235" s="141"/>
      <c r="AL235" s="24"/>
      <c r="AM235" s="141"/>
      <c r="AN235" s="140"/>
      <c r="AO235" s="140"/>
      <c r="AP235" s="141"/>
      <c r="AQ235" s="141"/>
      <c r="AR235" s="24"/>
      <c r="AS235" s="141"/>
      <c r="AT235" s="140"/>
      <c r="AU235" s="140"/>
      <c r="AV235" s="141"/>
      <c r="AW235" s="141"/>
      <c r="AX235" s="24"/>
      <c r="AY235" s="141"/>
      <c r="AZ235" s="140"/>
      <c r="BA235" s="140"/>
      <c r="BB235" s="141"/>
      <c r="BC235" s="141"/>
      <c r="BD235" s="24"/>
      <c r="BE235" s="24"/>
      <c r="BF235" s="24"/>
      <c r="BG235" s="141"/>
      <c r="BH235" s="140"/>
      <c r="BI235" s="140"/>
      <c r="BJ235" s="141"/>
      <c r="BK235" s="141"/>
      <c r="BL235" s="24"/>
      <c r="BM235" s="141"/>
      <c r="BN235" s="140"/>
      <c r="BO235" s="140"/>
      <c r="BP235" s="141"/>
      <c r="BQ235" s="141"/>
      <c r="BR235" s="24"/>
      <c r="BS235" s="141"/>
      <c r="BT235" s="140"/>
      <c r="BU235" s="140"/>
      <c r="BV235" s="141"/>
      <c r="BW235" s="141"/>
      <c r="BX235" s="24"/>
      <c r="BY235" s="141"/>
      <c r="BZ235" s="140"/>
      <c r="CA235" s="140"/>
      <c r="CB235" s="141"/>
      <c r="CC235" s="141"/>
      <c r="CD235" s="24"/>
      <c r="CE235" s="141"/>
      <c r="CF235" s="140"/>
      <c r="CG235" s="140"/>
      <c r="CH235" s="141"/>
      <c r="CI235" s="141"/>
      <c r="CJ235" s="24"/>
      <c r="CK235" s="141"/>
      <c r="CL235" s="140"/>
      <c r="CM235" s="140"/>
      <c r="CN235" s="141"/>
      <c r="CO235" s="141"/>
      <c r="CP235" s="24"/>
      <c r="CQ235" s="141"/>
      <c r="CR235" s="140"/>
      <c r="CS235" s="140"/>
      <c r="CT235" s="141"/>
      <c r="CU235" s="141"/>
      <c r="CV235" s="24"/>
      <c r="CW235" s="141"/>
      <c r="CX235" s="140"/>
      <c r="CY235" s="140"/>
      <c r="CZ235" s="141"/>
      <c r="DA235" s="141"/>
      <c r="DB235" s="24"/>
      <c r="DC235" s="50"/>
      <c r="DD235" s="50"/>
    </row>
    <row r="236" spans="1:108" x14ac:dyDescent="0.25">
      <c r="A236" s="513"/>
      <c r="C236" s="268">
        <v>28</v>
      </c>
      <c r="D236" s="189" t="str">
        <f>IF(Ereignistabelle[[#This Row],[Berechnungsregel]]&lt;&gt;"",VALUE(F236&amp;Kalenderjahr),"-")</f>
        <v>-</v>
      </c>
      <c r="E236" s="309"/>
      <c r="F236" s="310"/>
      <c r="H236" s="6"/>
    </row>
    <row r="237" spans="1:108" x14ac:dyDescent="0.25">
      <c r="A237" s="513"/>
      <c r="C237" s="268">
        <v>29</v>
      </c>
      <c r="D237" s="189" t="str">
        <f>IF(Ereignistabelle[[#This Row],[Berechnungsregel]]&lt;&gt;"",VALUE(F237&amp;Kalenderjahr),"-")</f>
        <v>-</v>
      </c>
      <c r="E237" s="309"/>
      <c r="F237" s="310"/>
      <c r="H237" s="6"/>
    </row>
    <row r="238" spans="1:108" x14ac:dyDescent="0.25">
      <c r="A238" s="513"/>
      <c r="C238" s="268">
        <v>30</v>
      </c>
      <c r="D238" s="189" t="str">
        <f>IF(Ereignistabelle[[#This Row],[Berechnungsregel]]&lt;&gt;"",VALUE(F238&amp;Kalenderjahr),"-")</f>
        <v>-</v>
      </c>
      <c r="E238" s="309"/>
      <c r="F238" s="310"/>
    </row>
    <row r="239" spans="1:108" x14ac:dyDescent="0.25">
      <c r="A239" s="513"/>
      <c r="C239" s="268">
        <v>31</v>
      </c>
      <c r="D239" s="189" t="str">
        <f>IF(Ereignistabelle[[#This Row],[Berechnungsregel]]&lt;&gt;"",VALUE(F239&amp;Kalenderjahr),"-")</f>
        <v>-</v>
      </c>
      <c r="E239" s="309"/>
      <c r="F239" s="310"/>
    </row>
    <row r="240" spans="1:108" x14ac:dyDescent="0.25">
      <c r="A240" s="513"/>
      <c r="C240" s="268">
        <v>32</v>
      </c>
      <c r="D240" s="189" t="str">
        <f>IF(Ereignistabelle[[#This Row],[Berechnungsregel]]&lt;&gt;"",VALUE(F240&amp;Kalenderjahr),"-")</f>
        <v>-</v>
      </c>
      <c r="E240" s="309"/>
      <c r="F240" s="310"/>
    </row>
    <row r="241" spans="1:6" x14ac:dyDescent="0.25">
      <c r="A241" s="513"/>
      <c r="C241" s="268">
        <v>33</v>
      </c>
      <c r="D241" s="189" t="str">
        <f>IF(Ereignistabelle[[#This Row],[Berechnungsregel]]&lt;&gt;"",VALUE(F241&amp;Kalenderjahr),"-")</f>
        <v>-</v>
      </c>
      <c r="E241" s="309"/>
      <c r="F241" s="310"/>
    </row>
    <row r="242" spans="1:6" x14ac:dyDescent="0.25">
      <c r="A242" s="513"/>
      <c r="C242" s="268">
        <v>34</v>
      </c>
      <c r="D242" s="189" t="str">
        <f>IF(Ereignistabelle[[#This Row],[Berechnungsregel]]&lt;&gt;"",VALUE(F242&amp;Kalenderjahr),"-")</f>
        <v>-</v>
      </c>
      <c r="E242" s="309"/>
      <c r="F242" s="310"/>
    </row>
    <row r="243" spans="1:6" x14ac:dyDescent="0.25">
      <c r="A243" s="513"/>
      <c r="C243" s="268">
        <v>35</v>
      </c>
      <c r="D243" s="189" t="str">
        <f>IF(Ereignistabelle[[#This Row],[Berechnungsregel]]&lt;&gt;"",VALUE(F243&amp;Kalenderjahr),"-")</f>
        <v>-</v>
      </c>
      <c r="E243" s="309"/>
      <c r="F243" s="310"/>
    </row>
    <row r="244" spans="1:6" x14ac:dyDescent="0.25">
      <c r="A244" s="513"/>
      <c r="C244" s="268">
        <v>36</v>
      </c>
      <c r="D244" s="189" t="str">
        <f>IF(Ereignistabelle[[#This Row],[Berechnungsregel]]&lt;&gt;"",VALUE(F244&amp;Kalenderjahr),"-")</f>
        <v>-</v>
      </c>
      <c r="E244" s="309"/>
      <c r="F244" s="310"/>
    </row>
    <row r="245" spans="1:6" x14ac:dyDescent="0.25">
      <c r="A245" s="513"/>
      <c r="C245" s="268">
        <v>37</v>
      </c>
      <c r="D245" s="189" t="str">
        <f>IF(Ereignistabelle[[#This Row],[Berechnungsregel]]&lt;&gt;"",VALUE(F245&amp;Kalenderjahr),"-")</f>
        <v>-</v>
      </c>
      <c r="E245" s="309"/>
      <c r="F245" s="310"/>
    </row>
    <row r="246" spans="1:6" x14ac:dyDescent="0.25">
      <c r="A246" s="513"/>
      <c r="C246" s="268">
        <v>38</v>
      </c>
      <c r="D246" s="189" t="str">
        <f>IF(Ereignistabelle[[#This Row],[Berechnungsregel]]&lt;&gt;"",VALUE(F246&amp;Kalenderjahr),"-")</f>
        <v>-</v>
      </c>
      <c r="E246" s="309"/>
      <c r="F246" s="310"/>
    </row>
    <row r="247" spans="1:6" x14ac:dyDescent="0.25">
      <c r="A247" s="513"/>
      <c r="C247" s="268">
        <v>39</v>
      </c>
      <c r="D247" s="189" t="str">
        <f>IF(Ereignistabelle[[#This Row],[Berechnungsregel]]&lt;&gt;"",VALUE(F247&amp;Kalenderjahr),"-")</f>
        <v>-</v>
      </c>
      <c r="E247" s="309"/>
      <c r="F247" s="310"/>
    </row>
    <row r="248" spans="1:6" x14ac:dyDescent="0.25">
      <c r="A248" s="513"/>
      <c r="C248" s="268">
        <v>40</v>
      </c>
      <c r="D248" s="189" t="str">
        <f>IF(Ereignistabelle[[#This Row],[Berechnungsregel]]&lt;&gt;"",VALUE(F248&amp;Kalenderjahr),"-")</f>
        <v>-</v>
      </c>
      <c r="E248" s="309"/>
      <c r="F248" s="310"/>
    </row>
    <row r="249" spans="1:6" x14ac:dyDescent="0.25">
      <c r="A249" s="513"/>
      <c r="C249" s="268">
        <v>41</v>
      </c>
      <c r="D249" s="189" t="str">
        <f>IF(Ereignistabelle[[#This Row],[Berechnungsregel]]&lt;&gt;"",VALUE(F249&amp;Kalenderjahr),"-")</f>
        <v>-</v>
      </c>
      <c r="E249" s="309"/>
      <c r="F249" s="310"/>
    </row>
    <row r="250" spans="1:6" x14ac:dyDescent="0.25">
      <c r="A250" s="513"/>
      <c r="C250" s="268">
        <v>42</v>
      </c>
      <c r="D250" s="189" t="str">
        <f>IF(Ereignistabelle[[#This Row],[Berechnungsregel]]&lt;&gt;"",VALUE(F250&amp;Kalenderjahr),"-")</f>
        <v>-</v>
      </c>
      <c r="E250" s="309"/>
      <c r="F250" s="310"/>
    </row>
    <row r="251" spans="1:6" x14ac:dyDescent="0.25">
      <c r="A251" s="513"/>
      <c r="C251" s="268">
        <v>43</v>
      </c>
      <c r="D251" s="189" t="str">
        <f>IF(Ereignistabelle[[#This Row],[Berechnungsregel]]&lt;&gt;"",VALUE(F251&amp;Kalenderjahr),"-")</f>
        <v>-</v>
      </c>
      <c r="E251" s="309"/>
      <c r="F251" s="310"/>
    </row>
    <row r="252" spans="1:6" x14ac:dyDescent="0.25">
      <c r="A252" s="513"/>
      <c r="C252" s="268">
        <v>44</v>
      </c>
      <c r="D252" s="189" t="str">
        <f>IF(Ereignistabelle[[#This Row],[Berechnungsregel]]&lt;&gt;"",VALUE(F252&amp;Kalenderjahr),"-")</f>
        <v>-</v>
      </c>
      <c r="E252" s="309"/>
      <c r="F252" s="310"/>
    </row>
    <row r="253" spans="1:6" x14ac:dyDescent="0.25">
      <c r="A253" s="513"/>
      <c r="C253" s="268">
        <v>45</v>
      </c>
      <c r="D253" s="189" t="str">
        <f>IF(Ereignistabelle[[#This Row],[Berechnungsregel]]&lt;&gt;"",VALUE(F253&amp;Kalenderjahr),"-")</f>
        <v>-</v>
      </c>
      <c r="E253" s="309"/>
      <c r="F253" s="310"/>
    </row>
    <row r="254" spans="1:6" x14ac:dyDescent="0.25">
      <c r="A254" s="513"/>
      <c r="C254" s="268">
        <v>46</v>
      </c>
      <c r="D254" s="189" t="str">
        <f>IF(Ereignistabelle[[#This Row],[Berechnungsregel]]&lt;&gt;"",VALUE(F254&amp;Kalenderjahr),"-")</f>
        <v>-</v>
      </c>
      <c r="E254" s="309"/>
      <c r="F254" s="310"/>
    </row>
    <row r="255" spans="1:6" x14ac:dyDescent="0.25">
      <c r="A255" s="513"/>
      <c r="C255" s="268">
        <v>47</v>
      </c>
      <c r="D255" s="189" t="str">
        <f>IF(Ereignistabelle[[#This Row],[Berechnungsregel]]&lt;&gt;"",VALUE(F255&amp;Kalenderjahr),"-")</f>
        <v>-</v>
      </c>
      <c r="E255" s="309"/>
      <c r="F255" s="310"/>
    </row>
    <row r="256" spans="1:6" x14ac:dyDescent="0.25">
      <c r="A256" s="513"/>
      <c r="C256" s="268">
        <v>48</v>
      </c>
      <c r="D256" s="189" t="str">
        <f>IF(Ereignistabelle[[#This Row],[Berechnungsregel]]&lt;&gt;"",VALUE(F256&amp;Kalenderjahr),"-")</f>
        <v>-</v>
      </c>
      <c r="E256" s="309"/>
      <c r="F256" s="310"/>
    </row>
    <row r="257" spans="1:6" x14ac:dyDescent="0.25">
      <c r="A257" s="513"/>
      <c r="C257" s="268">
        <v>49</v>
      </c>
      <c r="D257" s="189" t="str">
        <f>IF(Ereignistabelle[[#This Row],[Berechnungsregel]]&lt;&gt;"",VALUE(F257&amp;Kalenderjahr),"-")</f>
        <v>-</v>
      </c>
      <c r="E257" s="309"/>
      <c r="F257" s="310"/>
    </row>
    <row r="258" spans="1:6" x14ac:dyDescent="0.25">
      <c r="A258" s="513"/>
      <c r="C258" s="268">
        <v>50</v>
      </c>
      <c r="D258" s="189" t="str">
        <f>IF(Ereignistabelle[[#This Row],[Berechnungsregel]]&lt;&gt;"",VALUE(F258&amp;Kalenderjahr),"-")</f>
        <v>-</v>
      </c>
      <c r="E258" s="309"/>
      <c r="F258" s="310"/>
    </row>
    <row r="259" spans="1:6" x14ac:dyDescent="0.25">
      <c r="A259" s="513"/>
      <c r="C259" s="268">
        <v>51</v>
      </c>
      <c r="D259" s="189" t="str">
        <f>IF(Ereignistabelle[[#This Row],[Berechnungsregel]]&lt;&gt;"",VALUE(F259&amp;Kalenderjahr),"-")</f>
        <v>-</v>
      </c>
      <c r="E259" s="309"/>
      <c r="F259" s="310"/>
    </row>
    <row r="260" spans="1:6" x14ac:dyDescent="0.25">
      <c r="A260" s="513"/>
      <c r="C260" s="268">
        <v>52</v>
      </c>
      <c r="D260" s="189" t="str">
        <f>IF(Ereignistabelle[[#This Row],[Berechnungsregel]]&lt;&gt;"",VALUE(F260&amp;Kalenderjahr),"-")</f>
        <v>-</v>
      </c>
      <c r="E260" s="309"/>
      <c r="F260" s="310"/>
    </row>
    <row r="261" spans="1:6" x14ac:dyDescent="0.25">
      <c r="A261" s="513"/>
      <c r="C261" s="268">
        <v>53</v>
      </c>
      <c r="D261" s="189" t="str">
        <f>IF(Ereignistabelle[[#This Row],[Berechnungsregel]]&lt;&gt;"",VALUE(F261&amp;Kalenderjahr),"-")</f>
        <v>-</v>
      </c>
      <c r="E261" s="309"/>
      <c r="F261" s="310"/>
    </row>
    <row r="262" spans="1:6" x14ac:dyDescent="0.25">
      <c r="A262" s="513"/>
      <c r="C262" s="268">
        <v>54</v>
      </c>
      <c r="D262" s="189" t="str">
        <f>IF(Ereignistabelle[[#This Row],[Berechnungsregel]]&lt;&gt;"",VALUE(F262&amp;Kalenderjahr),"-")</f>
        <v>-</v>
      </c>
      <c r="E262" s="309"/>
      <c r="F262" s="310"/>
    </row>
    <row r="263" spans="1:6" x14ac:dyDescent="0.25">
      <c r="A263" s="513"/>
      <c r="C263" s="268">
        <v>55</v>
      </c>
      <c r="D263" s="189" t="str">
        <f>IF(Ereignistabelle[[#This Row],[Berechnungsregel]]&lt;&gt;"",VALUE(F263&amp;Kalenderjahr),"-")</f>
        <v>-</v>
      </c>
      <c r="E263" s="309"/>
      <c r="F263" s="310"/>
    </row>
    <row r="264" spans="1:6" x14ac:dyDescent="0.25">
      <c r="A264" s="513"/>
      <c r="C264" s="268">
        <v>56</v>
      </c>
      <c r="D264" s="189" t="str">
        <f>IF(Ereignistabelle[[#This Row],[Berechnungsregel]]&lt;&gt;"",VALUE(F264&amp;Kalenderjahr),"-")</f>
        <v>-</v>
      </c>
      <c r="E264" s="309"/>
      <c r="F264" s="310"/>
    </row>
    <row r="265" spans="1:6" x14ac:dyDescent="0.25">
      <c r="A265" s="513"/>
      <c r="C265" s="268">
        <v>57</v>
      </c>
      <c r="D265" s="189" t="str">
        <f>IF(Ereignistabelle[[#This Row],[Berechnungsregel]]&lt;&gt;"",VALUE(F265&amp;Kalenderjahr),"-")</f>
        <v>-</v>
      </c>
      <c r="E265" s="309"/>
      <c r="F265" s="310"/>
    </row>
    <row r="266" spans="1:6" x14ac:dyDescent="0.25">
      <c r="A266" s="513"/>
      <c r="C266" s="268">
        <v>58</v>
      </c>
      <c r="D266" s="189" t="str">
        <f>IF(Ereignistabelle[[#This Row],[Berechnungsregel]]&lt;&gt;"",VALUE(F266&amp;Kalenderjahr),"-")</f>
        <v>-</v>
      </c>
      <c r="E266" s="309"/>
      <c r="F266" s="310"/>
    </row>
    <row r="267" spans="1:6" x14ac:dyDescent="0.25">
      <c r="A267" s="513"/>
      <c r="C267" s="268">
        <v>59</v>
      </c>
      <c r="D267" s="189" t="str">
        <f>IF(Ereignistabelle[[#This Row],[Berechnungsregel]]&lt;&gt;"",VALUE(F267&amp;Kalenderjahr),"-")</f>
        <v>-</v>
      </c>
      <c r="E267" s="309"/>
      <c r="F267" s="310"/>
    </row>
    <row r="268" spans="1:6" x14ac:dyDescent="0.25">
      <c r="A268" s="513"/>
      <c r="C268" s="268">
        <v>60</v>
      </c>
      <c r="D268" s="189" t="str">
        <f>IF(Ereignistabelle[[#This Row],[Berechnungsregel]]&lt;&gt;"",VALUE(F268&amp;Kalenderjahr),"-")</f>
        <v>-</v>
      </c>
      <c r="E268" s="309"/>
      <c r="F268" s="310"/>
    </row>
    <row r="269" spans="1:6" x14ac:dyDescent="0.25">
      <c r="A269" s="513"/>
      <c r="C269" s="268">
        <v>61</v>
      </c>
      <c r="D269" s="189" t="str">
        <f>IF(Ereignistabelle[[#This Row],[Berechnungsregel]]&lt;&gt;"",VALUE(F269&amp;Kalenderjahr),"-")</f>
        <v>-</v>
      </c>
      <c r="E269" s="309"/>
      <c r="F269" s="310"/>
    </row>
    <row r="270" spans="1:6" x14ac:dyDescent="0.25">
      <c r="A270" s="513"/>
      <c r="C270" s="268">
        <v>62</v>
      </c>
      <c r="D270" s="189" t="str">
        <f>IF(Ereignistabelle[[#This Row],[Berechnungsregel]]&lt;&gt;"",VALUE(F270&amp;Kalenderjahr),"-")</f>
        <v>-</v>
      </c>
      <c r="E270" s="309"/>
      <c r="F270" s="310"/>
    </row>
    <row r="271" spans="1:6" x14ac:dyDescent="0.25">
      <c r="A271" s="513"/>
      <c r="C271" s="268">
        <v>63</v>
      </c>
      <c r="D271" s="189" t="str">
        <f>IF(Ereignistabelle[[#This Row],[Berechnungsregel]]&lt;&gt;"",VALUE(F271&amp;Kalenderjahr),"-")</f>
        <v>-</v>
      </c>
      <c r="E271" s="309"/>
      <c r="F271" s="310"/>
    </row>
    <row r="272" spans="1:6" x14ac:dyDescent="0.25">
      <c r="A272" s="513"/>
      <c r="C272" s="268">
        <v>64</v>
      </c>
      <c r="D272" s="189" t="str">
        <f>IF(Ereignistabelle[[#This Row],[Berechnungsregel]]&lt;&gt;"",VALUE(F272&amp;Kalenderjahr),"-")</f>
        <v>-</v>
      </c>
      <c r="E272" s="309"/>
      <c r="F272" s="310"/>
    </row>
    <row r="273" spans="1:32" x14ac:dyDescent="0.25">
      <c r="A273" s="513"/>
      <c r="C273" s="268">
        <v>65</v>
      </c>
      <c r="D273" s="189" t="str">
        <f>IF(Ereignistabelle[[#This Row],[Berechnungsregel]]&lt;&gt;"",VALUE(F273&amp;Kalenderjahr),"-")</f>
        <v>-</v>
      </c>
      <c r="E273" s="309"/>
      <c r="F273" s="310"/>
    </row>
    <row r="274" spans="1:32" x14ac:dyDescent="0.25">
      <c r="A274" s="513"/>
      <c r="C274" s="268">
        <v>66</v>
      </c>
      <c r="D274" s="189" t="str">
        <f>IF(Ereignistabelle[[#This Row],[Berechnungsregel]]&lt;&gt;"",VALUE(F274&amp;Kalenderjahr),"-")</f>
        <v>-</v>
      </c>
      <c r="E274" s="309"/>
      <c r="F274" s="310"/>
    </row>
    <row r="275" spans="1:32" x14ac:dyDescent="0.25">
      <c r="A275" s="513"/>
      <c r="C275" s="268">
        <v>67</v>
      </c>
      <c r="D275" s="189" t="str">
        <f>IF(Ereignistabelle[[#This Row],[Berechnungsregel]]&lt;&gt;"",VALUE(F275&amp;Kalenderjahr),"-")</f>
        <v>-</v>
      </c>
      <c r="E275" s="309"/>
      <c r="F275" s="310"/>
    </row>
    <row r="276" spans="1:32" x14ac:dyDescent="0.25">
      <c r="A276" s="513"/>
      <c r="C276" s="268">
        <v>68</v>
      </c>
      <c r="D276" s="189" t="str">
        <f>IF(Ereignistabelle[[#This Row],[Berechnungsregel]]&lt;&gt;"",VALUE(F276&amp;Kalenderjahr),"-")</f>
        <v>-</v>
      </c>
      <c r="E276" s="309"/>
      <c r="F276" s="310"/>
    </row>
    <row r="277" spans="1:32" x14ac:dyDescent="0.25">
      <c r="A277" s="513"/>
      <c r="C277" s="268">
        <v>69</v>
      </c>
      <c r="D277" s="189" t="str">
        <f>IF(Ereignistabelle[[#This Row],[Berechnungsregel]]&lt;&gt;"",VALUE(F277&amp;Kalenderjahr),"-")</f>
        <v>-</v>
      </c>
      <c r="E277" s="309"/>
      <c r="F277" s="310"/>
    </row>
    <row r="278" spans="1:32" x14ac:dyDescent="0.25">
      <c r="A278" s="513"/>
      <c r="C278" s="268">
        <v>70</v>
      </c>
      <c r="D278" s="189" t="str">
        <f>IF(Ereignistabelle[[#This Row],[Berechnungsregel]]&lt;&gt;"",VALUE(F278&amp;Kalenderjahr),"-")</f>
        <v>-</v>
      </c>
      <c r="E278" s="309"/>
      <c r="F278" s="310"/>
    </row>
    <row r="279" spans="1:32" x14ac:dyDescent="0.25">
      <c r="A279" s="513"/>
      <c r="C279" s="268">
        <v>71</v>
      </c>
      <c r="D279" s="189" t="str">
        <f>IF(Ereignistabelle[[#This Row],[Berechnungsregel]]&lt;&gt;"",VALUE(F279&amp;Kalenderjahr),"-")</f>
        <v>-</v>
      </c>
      <c r="E279" s="309"/>
      <c r="F279" s="310"/>
    </row>
    <row r="280" spans="1:32" ht="15.75" thickBot="1" x14ac:dyDescent="0.3">
      <c r="A280" s="513"/>
      <c r="C280" s="269">
        <v>72</v>
      </c>
      <c r="D280" s="253" t="str">
        <f>IF(Ereignistabelle[[#This Row],[Berechnungsregel]]&lt;&gt;"",VALUE(F280&amp;Kalenderjahr),"-")</f>
        <v>-</v>
      </c>
      <c r="E280" s="312"/>
      <c r="F280" s="313"/>
    </row>
    <row r="281" spans="1:32" x14ac:dyDescent="0.25">
      <c r="A281" s="513"/>
    </row>
    <row r="282" spans="1:32" x14ac:dyDescent="0.25">
      <c r="A282" s="513"/>
    </row>
    <row r="283" spans="1:32" ht="18.75" x14ac:dyDescent="0.25">
      <c r="A283" s="516" t="s">
        <v>228</v>
      </c>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row>
    <row r="285" spans="1:32" x14ac:dyDescent="0.25">
      <c r="A285" s="26" t="s">
        <v>229</v>
      </c>
    </row>
    <row r="286" spans="1:32" x14ac:dyDescent="0.25">
      <c r="A286" t="s">
        <v>230</v>
      </c>
    </row>
  </sheetData>
  <sheetProtection password="C21E" sheet="1" objects="1" scenarios="1"/>
  <mergeCells count="1052">
    <mergeCell ref="C24:E24"/>
    <mergeCell ref="A31:A42"/>
    <mergeCell ref="A30:D30"/>
    <mergeCell ref="BB209:BC209"/>
    <mergeCell ref="AT210:AU210"/>
    <mergeCell ref="AV210:AW210"/>
    <mergeCell ref="A206:A282"/>
    <mergeCell ref="A46:A50"/>
    <mergeCell ref="A52:A85"/>
    <mergeCell ref="CT211:CU211"/>
    <mergeCell ref="CF82:CG82"/>
    <mergeCell ref="CH82:CI82"/>
    <mergeCell ref="CL82:CM82"/>
    <mergeCell ref="CN82:CO82"/>
    <mergeCell ref="CR82:CS82"/>
    <mergeCell ref="CF58:CG58"/>
    <mergeCell ref="CF80:CG80"/>
    <mergeCell ref="BT209:BU209"/>
    <mergeCell ref="BT83:BU83"/>
    <mergeCell ref="BV83:BW83"/>
    <mergeCell ref="BZ83:CA83"/>
    <mergeCell ref="CB83:CC83"/>
    <mergeCell ref="CT82:CU82"/>
    <mergeCell ref="AT211:AU211"/>
    <mergeCell ref="AV211:AW211"/>
    <mergeCell ref="AZ211:BA211"/>
    <mergeCell ref="BB211:BC211"/>
    <mergeCell ref="AH211:AI211"/>
    <mergeCell ref="AJ211:AK211"/>
    <mergeCell ref="AN211:AO211"/>
    <mergeCell ref="CH62:CI62"/>
    <mergeCell ref="CL62:CM62"/>
    <mergeCell ref="CX211:CY211"/>
    <mergeCell ref="CZ211:DA211"/>
    <mergeCell ref="CF211:CG211"/>
    <mergeCell ref="CH211:CI211"/>
    <mergeCell ref="CL211:CM211"/>
    <mergeCell ref="CN211:CO211"/>
    <mergeCell ref="CR211:CS211"/>
    <mergeCell ref="BH211:BI211"/>
    <mergeCell ref="BJ211:BK211"/>
    <mergeCell ref="BN211:BO211"/>
    <mergeCell ref="BP211:BQ211"/>
    <mergeCell ref="BV211:BW211"/>
    <mergeCell ref="BZ211:CA211"/>
    <mergeCell ref="CB211:CC211"/>
    <mergeCell ref="A123:A204"/>
    <mergeCell ref="CF210:CG210"/>
    <mergeCell ref="CH210:CI210"/>
    <mergeCell ref="CL210:CM210"/>
    <mergeCell ref="CN210:CO210"/>
    <mergeCell ref="CR210:CS210"/>
    <mergeCell ref="CT210:CU210"/>
    <mergeCell ref="AP211:AQ211"/>
    <mergeCell ref="BT211:BU211"/>
    <mergeCell ref="CT207:CU207"/>
    <mergeCell ref="CT209:CU209"/>
    <mergeCell ref="BV209:BW209"/>
    <mergeCell ref="BZ209:CA209"/>
    <mergeCell ref="CB209:CC209"/>
    <mergeCell ref="BH209:BI209"/>
    <mergeCell ref="BJ209:BK209"/>
    <mergeCell ref="BN209:BO209"/>
    <mergeCell ref="BP209:BQ209"/>
    <mergeCell ref="CX209:CY209"/>
    <mergeCell ref="CZ209:DA209"/>
    <mergeCell ref="CX210:CY210"/>
    <mergeCell ref="CZ210:DA210"/>
    <mergeCell ref="CF209:CG209"/>
    <mergeCell ref="CH209:CI209"/>
    <mergeCell ref="CL209:CM209"/>
    <mergeCell ref="CN209:CO209"/>
    <mergeCell ref="CR209:CS209"/>
    <mergeCell ref="CX207:CY207"/>
    <mergeCell ref="CZ207:DA207"/>
    <mergeCell ref="CF208:CG208"/>
    <mergeCell ref="CH208:CI208"/>
    <mergeCell ref="CL208:CM208"/>
    <mergeCell ref="CN208:CO208"/>
    <mergeCell ref="CR208:CS208"/>
    <mergeCell ref="CT208:CU208"/>
    <mergeCell ref="CX208:CY208"/>
    <mergeCell ref="CZ208:DA208"/>
    <mergeCell ref="CF207:CG207"/>
    <mergeCell ref="CH207:CI207"/>
    <mergeCell ref="CL207:CM207"/>
    <mergeCell ref="CN207:CO207"/>
    <mergeCell ref="CR207:CS207"/>
    <mergeCell ref="CX82:CY82"/>
    <mergeCell ref="CZ82:DA82"/>
    <mergeCell ref="CF83:CG83"/>
    <mergeCell ref="CH83:CI83"/>
    <mergeCell ref="CL83:CM83"/>
    <mergeCell ref="CN83:CO83"/>
    <mergeCell ref="CR83:CS83"/>
    <mergeCell ref="CT83:CU83"/>
    <mergeCell ref="CX83:CY83"/>
    <mergeCell ref="CZ83:DA83"/>
    <mergeCell ref="CX80:CY80"/>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Z79:DA79"/>
    <mergeCell ref="CH78:CI78"/>
    <mergeCell ref="CL78:CM78"/>
    <mergeCell ref="CN78:CO78"/>
    <mergeCell ref="CR78:CS78"/>
    <mergeCell ref="CT78:CU78"/>
    <mergeCell ref="CX76:CY76"/>
    <mergeCell ref="CZ76:DA76"/>
    <mergeCell ref="CF77:CG77"/>
    <mergeCell ref="CH77:CI77"/>
    <mergeCell ref="CL77:CM77"/>
    <mergeCell ref="CN77:CO77"/>
    <mergeCell ref="CR77:CS77"/>
    <mergeCell ref="CT77:CU77"/>
    <mergeCell ref="CX77:CY77"/>
    <mergeCell ref="CZ77:DA77"/>
    <mergeCell ref="CH76:CI76"/>
    <mergeCell ref="CL76:CM76"/>
    <mergeCell ref="CF79:CG79"/>
    <mergeCell ref="CX79:CY79"/>
    <mergeCell ref="CZ78:DA78"/>
    <mergeCell ref="CF78:CG78"/>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F74:CG74"/>
    <mergeCell ref="CF76:CG76"/>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Z72:DA72"/>
    <mergeCell ref="CH72:CI72"/>
    <mergeCell ref="CL72:CM72"/>
    <mergeCell ref="CN72:CO72"/>
    <mergeCell ref="CR72:CS72"/>
    <mergeCell ref="CT72:CU72"/>
    <mergeCell ref="CF72:CG72"/>
    <mergeCell ref="CZ68:DA68"/>
    <mergeCell ref="CF69:CG69"/>
    <mergeCell ref="CH69:CI69"/>
    <mergeCell ref="CL69:CM69"/>
    <mergeCell ref="CN69:CO69"/>
    <mergeCell ref="CR69:CS69"/>
    <mergeCell ref="CT69:CU69"/>
    <mergeCell ref="CX69:CY69"/>
    <mergeCell ref="CZ69:DA69"/>
    <mergeCell ref="CH68:CI68"/>
    <mergeCell ref="CL68:CM68"/>
    <mergeCell ref="CN68:CO68"/>
    <mergeCell ref="CR68:CS68"/>
    <mergeCell ref="CT68:CU68"/>
    <mergeCell ref="CF68:CG68"/>
    <mergeCell ref="CL67:CM67"/>
    <mergeCell ref="CN67:CO67"/>
    <mergeCell ref="CR67:CS67"/>
    <mergeCell ref="CT67:CU67"/>
    <mergeCell ref="CX67:CY67"/>
    <mergeCell ref="CZ67:DA67"/>
    <mergeCell ref="CN62:CO62"/>
    <mergeCell ref="CR62:CS62"/>
    <mergeCell ref="CT62:CU62"/>
    <mergeCell ref="CF60:CG60"/>
    <mergeCell ref="CF62:CG62"/>
    <mergeCell ref="CZ64:DA64"/>
    <mergeCell ref="CF65:CG65"/>
    <mergeCell ref="CH65:CI65"/>
    <mergeCell ref="CL65:CM65"/>
    <mergeCell ref="CN65:CO65"/>
    <mergeCell ref="CR65:CS65"/>
    <mergeCell ref="CT65:CU65"/>
    <mergeCell ref="CX65:CY65"/>
    <mergeCell ref="CZ65:DA65"/>
    <mergeCell ref="CH64:CI64"/>
    <mergeCell ref="CL64:CM64"/>
    <mergeCell ref="CN64:CO64"/>
    <mergeCell ref="CR64:CS64"/>
    <mergeCell ref="CT64:CU64"/>
    <mergeCell ref="CF64:CG64"/>
    <mergeCell ref="CZ62:DA62"/>
    <mergeCell ref="CF63:CG63"/>
    <mergeCell ref="CH63:CI63"/>
    <mergeCell ref="CL63:CM63"/>
    <mergeCell ref="CN63:CO63"/>
    <mergeCell ref="CR63:CS63"/>
    <mergeCell ref="CT63:CU63"/>
    <mergeCell ref="CZ60:DA60"/>
    <mergeCell ref="CX61:CY61"/>
    <mergeCell ref="BT82:BU82"/>
    <mergeCell ref="BV82:BW82"/>
    <mergeCell ref="BZ82:CA82"/>
    <mergeCell ref="CB82:CC82"/>
    <mergeCell ref="CH79:CI79"/>
    <mergeCell ref="CL79:CM79"/>
    <mergeCell ref="CN79:CO79"/>
    <mergeCell ref="CR79:CS79"/>
    <mergeCell ref="CT79:CU79"/>
    <mergeCell ref="BV80:BW80"/>
    <mergeCell ref="BZ80:CA80"/>
    <mergeCell ref="CB80:CC80"/>
    <mergeCell ref="BT81:BU81"/>
    <mergeCell ref="BV81:BW81"/>
    <mergeCell ref="BZ81:CA81"/>
    <mergeCell ref="CB81:CC81"/>
    <mergeCell ref="CX64:CY64"/>
    <mergeCell ref="CX70:CY70"/>
    <mergeCell ref="CX68:CY68"/>
    <mergeCell ref="CX74:CY74"/>
    <mergeCell ref="CX72:CY72"/>
    <mergeCell ref="CF66:CG66"/>
    <mergeCell ref="CH66:CI66"/>
    <mergeCell ref="CL66:CM66"/>
    <mergeCell ref="CN66:CO66"/>
    <mergeCell ref="CR66:CS66"/>
    <mergeCell ref="CT66:CU66"/>
    <mergeCell ref="CK73:CO73"/>
    <mergeCell ref="CE73:CI73"/>
    <mergeCell ref="CW73:DA73"/>
    <mergeCell ref="CQ73:CU73"/>
    <mergeCell ref="CX78:CY78"/>
    <mergeCell ref="CZ59:DA59"/>
    <mergeCell ref="CH58:CI58"/>
    <mergeCell ref="CL58:CM58"/>
    <mergeCell ref="CN58:CO58"/>
    <mergeCell ref="CR58:CS58"/>
    <mergeCell ref="CT58:CU58"/>
    <mergeCell ref="CB66:CC66"/>
    <mergeCell ref="BZ78:CA78"/>
    <mergeCell ref="CZ66:DA66"/>
    <mergeCell ref="CF67:CG67"/>
    <mergeCell ref="CH67:CI67"/>
    <mergeCell ref="BT61:BU61"/>
    <mergeCell ref="BV61:BW61"/>
    <mergeCell ref="BZ61:CA61"/>
    <mergeCell ref="CB61:CC61"/>
    <mergeCell ref="CF61:CG61"/>
    <mergeCell ref="CH61:CI61"/>
    <mergeCell ref="CL61:CM61"/>
    <mergeCell ref="CN61:CO61"/>
    <mergeCell ref="CR61:CS61"/>
    <mergeCell ref="CT61:CU61"/>
    <mergeCell ref="BV78:BW78"/>
    <mergeCell ref="BT74:BU74"/>
    <mergeCell ref="BY73:CC73"/>
    <mergeCell ref="BS73:BW73"/>
    <mergeCell ref="BZ72:CA72"/>
    <mergeCell ref="CB72:CC72"/>
    <mergeCell ref="BV70:BW70"/>
    <mergeCell ref="BZ70:CA70"/>
    <mergeCell ref="CB70:CC70"/>
    <mergeCell ref="CX63:CY63"/>
    <mergeCell ref="CZ63:DA63"/>
    <mergeCell ref="CX58:CY58"/>
    <mergeCell ref="CX62:CY62"/>
    <mergeCell ref="CX60:CY60"/>
    <mergeCell ref="CX66:CY66"/>
    <mergeCell ref="BT210:BU210"/>
    <mergeCell ref="BV210:BW210"/>
    <mergeCell ref="BZ210:CA210"/>
    <mergeCell ref="CB210:CC210"/>
    <mergeCell ref="BT207:BU207"/>
    <mergeCell ref="BV207:BW207"/>
    <mergeCell ref="BZ207:CA207"/>
    <mergeCell ref="CB207:CC207"/>
    <mergeCell ref="BT208:BU208"/>
    <mergeCell ref="BV208:BW208"/>
    <mergeCell ref="BZ208:CA208"/>
    <mergeCell ref="CB208:CC208"/>
    <mergeCell ref="CZ61:DA61"/>
    <mergeCell ref="CH60:CI60"/>
    <mergeCell ref="CL60:CM60"/>
    <mergeCell ref="CN60:CO60"/>
    <mergeCell ref="CR60:CS60"/>
    <mergeCell ref="CT60:CU60"/>
    <mergeCell ref="CZ58:DA58"/>
    <mergeCell ref="CF59:CG59"/>
    <mergeCell ref="CH59:CI59"/>
    <mergeCell ref="CL59:CM59"/>
    <mergeCell ref="CN59:CO59"/>
    <mergeCell ref="CR59:CS59"/>
    <mergeCell ref="CT59:CU59"/>
    <mergeCell ref="CX59:CY59"/>
    <mergeCell ref="CB71:CC71"/>
    <mergeCell ref="BT70:BU70"/>
    <mergeCell ref="BT72:BU72"/>
    <mergeCell ref="CB78:CC78"/>
    <mergeCell ref="BT79:BU79"/>
    <mergeCell ref="BV79:BW79"/>
    <mergeCell ref="BZ79:CA79"/>
    <mergeCell ref="CB79:CC79"/>
    <mergeCell ref="BV76:BW76"/>
    <mergeCell ref="BZ76:CA76"/>
    <mergeCell ref="CB76:CC76"/>
    <mergeCell ref="BT77:BU77"/>
    <mergeCell ref="BV77:BW77"/>
    <mergeCell ref="BZ77:CA77"/>
    <mergeCell ref="CB77:CC77"/>
    <mergeCell ref="BT76:BU76"/>
    <mergeCell ref="BT78:BU78"/>
    <mergeCell ref="CB74:CC74"/>
    <mergeCell ref="CB75:CC75"/>
    <mergeCell ref="BV74:BW74"/>
    <mergeCell ref="BT69:BU69"/>
    <mergeCell ref="BV69:BW69"/>
    <mergeCell ref="BV67:BW67"/>
    <mergeCell ref="BZ68:CA68"/>
    <mergeCell ref="BT75:BU75"/>
    <mergeCell ref="BV75:BW75"/>
    <mergeCell ref="BZ75:CA75"/>
    <mergeCell ref="BV72:BW72"/>
    <mergeCell ref="BZ74:CA74"/>
    <mergeCell ref="BZ69:CA69"/>
    <mergeCell ref="BN79:BO79"/>
    <mergeCell ref="BP79:BQ79"/>
    <mergeCell ref="BJ80:BK80"/>
    <mergeCell ref="BJ76:BK76"/>
    <mergeCell ref="BH77:BI77"/>
    <mergeCell ref="BJ77:BK77"/>
    <mergeCell ref="BN78:BO78"/>
    <mergeCell ref="BP78:BQ78"/>
    <mergeCell ref="BH76:BI76"/>
    <mergeCell ref="BJ78:BK78"/>
    <mergeCell ref="BH79:BI79"/>
    <mergeCell ref="BJ79:BK79"/>
    <mergeCell ref="BT71:BU71"/>
    <mergeCell ref="BV71:BW71"/>
    <mergeCell ref="BZ71:CA71"/>
    <mergeCell ref="BH74:BI74"/>
    <mergeCell ref="BG73:BK73"/>
    <mergeCell ref="BM73:BQ73"/>
    <mergeCell ref="BN74:BO74"/>
    <mergeCell ref="BP74:BQ74"/>
    <mergeCell ref="BJ74:BK74"/>
    <mergeCell ref="BJ70:BK70"/>
    <mergeCell ref="BV58:BW58"/>
    <mergeCell ref="BZ58:CA58"/>
    <mergeCell ref="CB58:CC58"/>
    <mergeCell ref="BT59:BU59"/>
    <mergeCell ref="BV59:BW59"/>
    <mergeCell ref="BZ59:CA59"/>
    <mergeCell ref="CB59:CC59"/>
    <mergeCell ref="BT58:BU58"/>
    <mergeCell ref="BT60:BU60"/>
    <mergeCell ref="BV60:BW60"/>
    <mergeCell ref="BZ60:CA60"/>
    <mergeCell ref="CB60:CC60"/>
    <mergeCell ref="BN76:BO76"/>
    <mergeCell ref="BP76:BQ76"/>
    <mergeCell ref="BN62:BO62"/>
    <mergeCell ref="BP62:BQ62"/>
    <mergeCell ref="BV62:BW62"/>
    <mergeCell ref="BN61:BO61"/>
    <mergeCell ref="CB68:CC68"/>
    <mergeCell ref="CB67:CC67"/>
    <mergeCell ref="BV64:BW64"/>
    <mergeCell ref="BZ64:CA64"/>
    <mergeCell ref="CB64:CC64"/>
    <mergeCell ref="BT65:BU65"/>
    <mergeCell ref="BV65:BW65"/>
    <mergeCell ref="BZ65:CA65"/>
    <mergeCell ref="CB65:CC65"/>
    <mergeCell ref="BT64:BU64"/>
    <mergeCell ref="BT66:BU66"/>
    <mergeCell ref="BZ67:CA67"/>
    <mergeCell ref="BN70:BO70"/>
    <mergeCell ref="BP70:BQ70"/>
    <mergeCell ref="BZ62:CA62"/>
    <mergeCell ref="CB62:CC62"/>
    <mergeCell ref="BT63:BU63"/>
    <mergeCell ref="BV63:BW63"/>
    <mergeCell ref="BZ63:CA63"/>
    <mergeCell ref="CB63:CC63"/>
    <mergeCell ref="BT62:BU62"/>
    <mergeCell ref="BV68:BW68"/>
    <mergeCell ref="BH210:BI210"/>
    <mergeCell ref="BJ210:BK210"/>
    <mergeCell ref="BN210:BO210"/>
    <mergeCell ref="BP210:BQ210"/>
    <mergeCell ref="BH207:BI207"/>
    <mergeCell ref="BJ207:BK207"/>
    <mergeCell ref="BN207:BO207"/>
    <mergeCell ref="BP207:BQ207"/>
    <mergeCell ref="BH208:BI208"/>
    <mergeCell ref="BJ208:BK208"/>
    <mergeCell ref="BN208:BO208"/>
    <mergeCell ref="BP208:BQ208"/>
    <mergeCell ref="BH78:BI78"/>
    <mergeCell ref="BH80:BI80"/>
    <mergeCell ref="BN80:BO80"/>
    <mergeCell ref="BP80:BQ80"/>
    <mergeCell ref="CB69:CC69"/>
    <mergeCell ref="BV66:BW66"/>
    <mergeCell ref="BZ66:CA66"/>
    <mergeCell ref="BT67:BU67"/>
    <mergeCell ref="BN77:BO77"/>
    <mergeCell ref="BP77:BQ77"/>
    <mergeCell ref="BT80:BU80"/>
    <mergeCell ref="BT68:BU68"/>
    <mergeCell ref="BH82:BI82"/>
    <mergeCell ref="BJ82:BK82"/>
    <mergeCell ref="BN82:BO82"/>
    <mergeCell ref="BP82:BQ82"/>
    <mergeCell ref="BH83:BI83"/>
    <mergeCell ref="BJ83:BK83"/>
    <mergeCell ref="BN83:BO83"/>
    <mergeCell ref="BP83:BQ83"/>
    <mergeCell ref="BN81:BO81"/>
    <mergeCell ref="BP81:BQ81"/>
    <mergeCell ref="BH81:BI81"/>
    <mergeCell ref="BJ81:BK81"/>
    <mergeCell ref="BJ58:BK58"/>
    <mergeCell ref="BN58:BO58"/>
    <mergeCell ref="BP58:BQ58"/>
    <mergeCell ref="BH59:BI59"/>
    <mergeCell ref="BJ59:BK59"/>
    <mergeCell ref="BN59:BO59"/>
    <mergeCell ref="BP59:BQ59"/>
    <mergeCell ref="BH58:BI58"/>
    <mergeCell ref="BH60:BI60"/>
    <mergeCell ref="BJ66:BK66"/>
    <mergeCell ref="BN66:BO66"/>
    <mergeCell ref="BP66:BQ66"/>
    <mergeCell ref="BH67:BI67"/>
    <mergeCell ref="BJ67:BK67"/>
    <mergeCell ref="BN67:BO67"/>
    <mergeCell ref="BP67:BQ67"/>
    <mergeCell ref="BJ68:BK68"/>
    <mergeCell ref="BN64:BO64"/>
    <mergeCell ref="BP68:BQ68"/>
    <mergeCell ref="BJ64:BK64"/>
    <mergeCell ref="AZ80:BA80"/>
    <mergeCell ref="BB80:BC80"/>
    <mergeCell ref="BH63:BI63"/>
    <mergeCell ref="BJ63:BK63"/>
    <mergeCell ref="BN63:BO63"/>
    <mergeCell ref="BP63:BQ63"/>
    <mergeCell ref="AT64:AU64"/>
    <mergeCell ref="AV64:AW64"/>
    <mergeCell ref="AZ64:BA64"/>
    <mergeCell ref="BB64:BC64"/>
    <mergeCell ref="AT65:AU65"/>
    <mergeCell ref="AV65:AW65"/>
    <mergeCell ref="AZ65:BA65"/>
    <mergeCell ref="BB65:BC65"/>
    <mergeCell ref="AT74:AU74"/>
    <mergeCell ref="AV74:AW74"/>
    <mergeCell ref="AZ74:BA74"/>
    <mergeCell ref="BB74:BC74"/>
    <mergeCell ref="BN72:BO72"/>
    <mergeCell ref="BP72:BQ72"/>
    <mergeCell ref="AT75:AU75"/>
    <mergeCell ref="AV75:AW75"/>
    <mergeCell ref="AZ75:BA75"/>
    <mergeCell ref="BB75:BC75"/>
    <mergeCell ref="AT72:AU72"/>
    <mergeCell ref="AV72:AW72"/>
    <mergeCell ref="AZ72:BA72"/>
    <mergeCell ref="BB72:BC72"/>
    <mergeCell ref="BB66:BC66"/>
    <mergeCell ref="BB67:BC67"/>
    <mergeCell ref="AZ77:BA77"/>
    <mergeCell ref="BB77:BC77"/>
    <mergeCell ref="BJ60:BK60"/>
    <mergeCell ref="BN60:BO60"/>
    <mergeCell ref="BP60:BQ60"/>
    <mergeCell ref="BH61:BI61"/>
    <mergeCell ref="BJ61:BK61"/>
    <mergeCell ref="BP61:BQ61"/>
    <mergeCell ref="BH62:BI62"/>
    <mergeCell ref="BJ62:BK62"/>
    <mergeCell ref="BH75:BI75"/>
    <mergeCell ref="BJ75:BK75"/>
    <mergeCell ref="BN75:BO75"/>
    <mergeCell ref="BP75:BQ75"/>
    <mergeCell ref="BJ72:BK72"/>
    <mergeCell ref="BH69:BI69"/>
    <mergeCell ref="BJ69:BK69"/>
    <mergeCell ref="BN69:BO69"/>
    <mergeCell ref="BP69:BQ69"/>
    <mergeCell ref="BH71:BI71"/>
    <mergeCell ref="BJ71:BK71"/>
    <mergeCell ref="BN71:BO71"/>
    <mergeCell ref="BP71:BQ71"/>
    <mergeCell ref="BH70:BI70"/>
    <mergeCell ref="BH72:BI72"/>
    <mergeCell ref="BP64:BQ64"/>
    <mergeCell ref="BH65:BI65"/>
    <mergeCell ref="BJ65:BK65"/>
    <mergeCell ref="BN65:BO65"/>
    <mergeCell ref="BP65:BQ65"/>
    <mergeCell ref="BH64:BI64"/>
    <mergeCell ref="BH66:BI66"/>
    <mergeCell ref="BH68:BI68"/>
    <mergeCell ref="BN68:BO68"/>
    <mergeCell ref="AT61:AU61"/>
    <mergeCell ref="AV61:AW61"/>
    <mergeCell ref="AZ61:BA61"/>
    <mergeCell ref="BB61:BC61"/>
    <mergeCell ref="AT63:AU63"/>
    <mergeCell ref="AV63:AW63"/>
    <mergeCell ref="AZ63:BA63"/>
    <mergeCell ref="BB63:BC63"/>
    <mergeCell ref="AT68:AU68"/>
    <mergeCell ref="AV68:AW68"/>
    <mergeCell ref="AZ68:BA68"/>
    <mergeCell ref="BB68:BC68"/>
    <mergeCell ref="AT69:AU69"/>
    <mergeCell ref="AV69:AW69"/>
    <mergeCell ref="AZ69:BA69"/>
    <mergeCell ref="BB69:BC69"/>
    <mergeCell ref="AZ210:BA210"/>
    <mergeCell ref="BB210:BC210"/>
    <mergeCell ref="AT207:AU207"/>
    <mergeCell ref="AV207:AW207"/>
    <mergeCell ref="AZ207:BA207"/>
    <mergeCell ref="BB207:BC207"/>
    <mergeCell ref="AT208:AU208"/>
    <mergeCell ref="AV208:AW208"/>
    <mergeCell ref="AZ208:BA208"/>
    <mergeCell ref="BB208:BC208"/>
    <mergeCell ref="AT76:AU76"/>
    <mergeCell ref="AV76:AW76"/>
    <mergeCell ref="AZ76:BA76"/>
    <mergeCell ref="BB76:BC76"/>
    <mergeCell ref="AT77:AU77"/>
    <mergeCell ref="AV77:AW77"/>
    <mergeCell ref="AT58:AU58"/>
    <mergeCell ref="AV58:AW58"/>
    <mergeCell ref="AZ58:BA58"/>
    <mergeCell ref="BB58:BC58"/>
    <mergeCell ref="AT59:AU59"/>
    <mergeCell ref="AV59:AW59"/>
    <mergeCell ref="AZ59:BA59"/>
    <mergeCell ref="BB59:BC59"/>
    <mergeCell ref="AT83:AU83"/>
    <mergeCell ref="AV83:AW83"/>
    <mergeCell ref="AZ83:BA83"/>
    <mergeCell ref="BB83:BC83"/>
    <mergeCell ref="AT70:AU70"/>
    <mergeCell ref="AV70:AW70"/>
    <mergeCell ref="AZ70:BA70"/>
    <mergeCell ref="BB70:BC70"/>
    <mergeCell ref="AT71:AU71"/>
    <mergeCell ref="AV71:AW71"/>
    <mergeCell ref="AZ71:BA71"/>
    <mergeCell ref="BB71:BC71"/>
    <mergeCell ref="AT62:AU62"/>
    <mergeCell ref="AV62:AW62"/>
    <mergeCell ref="AZ62:BA62"/>
    <mergeCell ref="BB62:BC62"/>
    <mergeCell ref="AT82:AU82"/>
    <mergeCell ref="AV82:AW82"/>
    <mergeCell ref="AZ82:BA82"/>
    <mergeCell ref="BB82:BC82"/>
    <mergeCell ref="AT60:AU60"/>
    <mergeCell ref="AV60:AW60"/>
    <mergeCell ref="AZ60:BA60"/>
    <mergeCell ref="BB60:BC60"/>
    <mergeCell ref="AN82:AO82"/>
    <mergeCell ref="AP82:AQ82"/>
    <mergeCell ref="AH83:AI83"/>
    <mergeCell ref="AJ83:AK83"/>
    <mergeCell ref="AN83:AO83"/>
    <mergeCell ref="AP83:AQ83"/>
    <mergeCell ref="AP72:AQ72"/>
    <mergeCell ref="AP69:AQ69"/>
    <mergeCell ref="AP67:AQ67"/>
    <mergeCell ref="AP78:AQ78"/>
    <mergeCell ref="AP80:AQ80"/>
    <mergeCell ref="AH76:AI76"/>
    <mergeCell ref="AP77:AQ77"/>
    <mergeCell ref="AH77:AI77"/>
    <mergeCell ref="AJ77:AK77"/>
    <mergeCell ref="AN77:AO77"/>
    <mergeCell ref="AP74:AQ74"/>
    <mergeCell ref="AH75:AI75"/>
    <mergeCell ref="AJ75:AK75"/>
    <mergeCell ref="AN75:AO75"/>
    <mergeCell ref="AP75:AQ75"/>
    <mergeCell ref="AH72:AI72"/>
    <mergeCell ref="AJ72:AK72"/>
    <mergeCell ref="AJ71:AK71"/>
    <mergeCell ref="BB81:BC81"/>
    <mergeCell ref="AT78:AU78"/>
    <mergeCell ref="AV78:AW78"/>
    <mergeCell ref="AZ78:BA78"/>
    <mergeCell ref="BB78:BC78"/>
    <mergeCell ref="BB79:BC79"/>
    <mergeCell ref="AH210:AI210"/>
    <mergeCell ref="AJ210:AK210"/>
    <mergeCell ref="AN210:AO210"/>
    <mergeCell ref="AP210:AQ210"/>
    <mergeCell ref="AH207:AI207"/>
    <mergeCell ref="AJ207:AK207"/>
    <mergeCell ref="AN207:AO207"/>
    <mergeCell ref="AP207:AQ207"/>
    <mergeCell ref="AH208:AI208"/>
    <mergeCell ref="AJ208:AK208"/>
    <mergeCell ref="AN208:AO208"/>
    <mergeCell ref="AP208:AQ208"/>
    <mergeCell ref="AQ95:AR95"/>
    <mergeCell ref="AS95:AT95"/>
    <mergeCell ref="AU95:AV95"/>
    <mergeCell ref="AG110:AH110"/>
    <mergeCell ref="AG111:AH111"/>
    <mergeCell ref="AT80:AU80"/>
    <mergeCell ref="AV80:AW80"/>
    <mergeCell ref="AH209:AI209"/>
    <mergeCell ref="AJ209:AK209"/>
    <mergeCell ref="AN209:AO209"/>
    <mergeCell ref="AP209:AQ209"/>
    <mergeCell ref="AP81:AQ81"/>
    <mergeCell ref="AN81:AO81"/>
    <mergeCell ref="AH82:AI82"/>
    <mergeCell ref="AV79:AW79"/>
    <mergeCell ref="AZ79:BA79"/>
    <mergeCell ref="AT209:AU209"/>
    <mergeCell ref="AV209:AW209"/>
    <mergeCell ref="AZ209:BA209"/>
    <mergeCell ref="AH58:AI58"/>
    <mergeCell ref="AJ58:AK58"/>
    <mergeCell ref="AN58:AO58"/>
    <mergeCell ref="AP58:AQ58"/>
    <mergeCell ref="AH59:AI59"/>
    <mergeCell ref="AJ59:AK59"/>
    <mergeCell ref="AN59:AO59"/>
    <mergeCell ref="AP59:AQ59"/>
    <mergeCell ref="AH68:AI68"/>
    <mergeCell ref="AJ68:AK68"/>
    <mergeCell ref="AN68:AO68"/>
    <mergeCell ref="AP68:AQ68"/>
    <mergeCell ref="AH64:AI64"/>
    <mergeCell ref="AJ64:AK64"/>
    <mergeCell ref="AN64:AO64"/>
    <mergeCell ref="AP64:AQ64"/>
    <mergeCell ref="AH65:AI65"/>
    <mergeCell ref="AH66:AI66"/>
    <mergeCell ref="AJ66:AK66"/>
    <mergeCell ref="AJ74:AK74"/>
    <mergeCell ref="AN74:AO74"/>
    <mergeCell ref="AH70:AI70"/>
    <mergeCell ref="AT79:AU79"/>
    <mergeCell ref="AT81:AU81"/>
    <mergeCell ref="AV81:AW81"/>
    <mergeCell ref="AZ81:BA81"/>
    <mergeCell ref="AJ82:AK82"/>
    <mergeCell ref="AP61:AQ61"/>
    <mergeCell ref="AB80:AC80"/>
    <mergeCell ref="AD80:AE80"/>
    <mergeCell ref="AH62:AI62"/>
    <mergeCell ref="AJ62:AK62"/>
    <mergeCell ref="AN62:AO62"/>
    <mergeCell ref="AB67:AC67"/>
    <mergeCell ref="AD67:AE67"/>
    <mergeCell ref="AP79:AQ79"/>
    <mergeCell ref="AP70:AQ70"/>
    <mergeCell ref="AH71:AI71"/>
    <mergeCell ref="AB79:AC79"/>
    <mergeCell ref="AD79:AE79"/>
    <mergeCell ref="AB74:AC74"/>
    <mergeCell ref="AD74:AE74"/>
    <mergeCell ref="AB75:AC75"/>
    <mergeCell ref="AD75:AE75"/>
    <mergeCell ref="AH63:AI63"/>
    <mergeCell ref="AN69:AO69"/>
    <mergeCell ref="AJ65:AK65"/>
    <mergeCell ref="AH74:AI74"/>
    <mergeCell ref="AJ67:AK67"/>
    <mergeCell ref="AN78:AO78"/>
    <mergeCell ref="AH80:AI80"/>
    <mergeCell ref="AJ80:AK80"/>
    <mergeCell ref="AN80:AO80"/>
    <mergeCell ref="AD76:AE76"/>
    <mergeCell ref="X78:Y78"/>
    <mergeCell ref="AB78:AC78"/>
    <mergeCell ref="AD78:AE78"/>
    <mergeCell ref="X79:Y79"/>
    <mergeCell ref="AB77:AC77"/>
    <mergeCell ref="AD77:AE77"/>
    <mergeCell ref="AN71:AO71"/>
    <mergeCell ref="AP71:AQ71"/>
    <mergeCell ref="AH79:AI79"/>
    <mergeCell ref="AJ79:AK79"/>
    <mergeCell ref="AN79:AO79"/>
    <mergeCell ref="AJ76:AK76"/>
    <mergeCell ref="AN76:AO76"/>
    <mergeCell ref="AP76:AQ76"/>
    <mergeCell ref="AJ60:AK60"/>
    <mergeCell ref="AH61:AI61"/>
    <mergeCell ref="AJ61:AK61"/>
    <mergeCell ref="AH81:AI81"/>
    <mergeCell ref="AJ81:AK81"/>
    <mergeCell ref="AB211:AC211"/>
    <mergeCell ref="AD211:AE211"/>
    <mergeCell ref="AB83:AC83"/>
    <mergeCell ref="AD83:AE83"/>
    <mergeCell ref="AB207:AC207"/>
    <mergeCell ref="V83:W83"/>
    <mergeCell ref="X71:Y71"/>
    <mergeCell ref="AB71:AC71"/>
    <mergeCell ref="AB68:AC68"/>
    <mergeCell ref="X75:Y75"/>
    <mergeCell ref="AB70:AC70"/>
    <mergeCell ref="AD60:AE60"/>
    <mergeCell ref="AB61:AC61"/>
    <mergeCell ref="AD61:AE61"/>
    <mergeCell ref="AJ70:AK70"/>
    <mergeCell ref="AH78:AI78"/>
    <mergeCell ref="AJ78:AK78"/>
    <mergeCell ref="P210:Q210"/>
    <mergeCell ref="R210:S210"/>
    <mergeCell ref="P211:Q211"/>
    <mergeCell ref="R211:S211"/>
    <mergeCell ref="X211:Y211"/>
    <mergeCell ref="V211:W211"/>
    <mergeCell ref="X208:Y208"/>
    <mergeCell ref="AD207:AE207"/>
    <mergeCell ref="AB208:AC208"/>
    <mergeCell ref="AD208:AE208"/>
    <mergeCell ref="AB210:AC210"/>
    <mergeCell ref="V208:W208"/>
    <mergeCell ref="AD210:AE210"/>
    <mergeCell ref="AB209:AC209"/>
    <mergeCell ref="AD209:AE209"/>
    <mergeCell ref="X209:Y209"/>
    <mergeCell ref="V210:W210"/>
    <mergeCell ref="X210:Y210"/>
    <mergeCell ref="P209:Q209"/>
    <mergeCell ref="R209:S209"/>
    <mergeCell ref="P207:Q207"/>
    <mergeCell ref="R207:S207"/>
    <mergeCell ref="P208:Q208"/>
    <mergeCell ref="R208:S208"/>
    <mergeCell ref="X207:Y207"/>
    <mergeCell ref="V207:W207"/>
    <mergeCell ref="R81:S81"/>
    <mergeCell ref="P71:Q71"/>
    <mergeCell ref="R71:S71"/>
    <mergeCell ref="V76:W76"/>
    <mergeCell ref="V79:W79"/>
    <mergeCell ref="V82:W82"/>
    <mergeCell ref="P78:Q78"/>
    <mergeCell ref="R78:S78"/>
    <mergeCell ref="P79:Q79"/>
    <mergeCell ref="R79:S79"/>
    <mergeCell ref="P74:Q74"/>
    <mergeCell ref="R75:S75"/>
    <mergeCell ref="P76:Q76"/>
    <mergeCell ref="R76:S76"/>
    <mergeCell ref="P80:Q80"/>
    <mergeCell ref="R80:S80"/>
    <mergeCell ref="T95:U95"/>
    <mergeCell ref="V75:W75"/>
    <mergeCell ref="P72:Q72"/>
    <mergeCell ref="R72:S72"/>
    <mergeCell ref="P77:Q77"/>
    <mergeCell ref="V72:W72"/>
    <mergeCell ref="P75:Q75"/>
    <mergeCell ref="R74:S74"/>
    <mergeCell ref="V74:W74"/>
    <mergeCell ref="V77:W77"/>
    <mergeCell ref="J81:K81"/>
    <mergeCell ref="L81:M81"/>
    <mergeCell ref="J82:K82"/>
    <mergeCell ref="L82:M82"/>
    <mergeCell ref="J83:K83"/>
    <mergeCell ref="L83:M83"/>
    <mergeCell ref="P82:Q82"/>
    <mergeCell ref="R82:S82"/>
    <mergeCell ref="P83:Q83"/>
    <mergeCell ref="R83:S83"/>
    <mergeCell ref="AD71:AE71"/>
    <mergeCell ref="AB72:AC72"/>
    <mergeCell ref="AD72:AE72"/>
    <mergeCell ref="R77:S77"/>
    <mergeCell ref="V78:W78"/>
    <mergeCell ref="X76:Y76"/>
    <mergeCell ref="X72:Y72"/>
    <mergeCell ref="X81:Y81"/>
    <mergeCell ref="X74:Y74"/>
    <mergeCell ref="AB81:AC81"/>
    <mergeCell ref="AD81:AE81"/>
    <mergeCell ref="AB82:AC82"/>
    <mergeCell ref="AD82:AE82"/>
    <mergeCell ref="AB76:AC76"/>
    <mergeCell ref="P81:Q81"/>
    <mergeCell ref="V80:W80"/>
    <mergeCell ref="V81:W81"/>
    <mergeCell ref="X83:Y83"/>
    <mergeCell ref="X77:Y77"/>
    <mergeCell ref="X80:Y80"/>
    <mergeCell ref="X82:Y82"/>
    <mergeCell ref="O73:S73"/>
    <mergeCell ref="I71:K71"/>
    <mergeCell ref="I70:K70"/>
    <mergeCell ref="L67:M67"/>
    <mergeCell ref="J65:K65"/>
    <mergeCell ref="R65:S65"/>
    <mergeCell ref="R66:S66"/>
    <mergeCell ref="R68:S68"/>
    <mergeCell ref="R67:S67"/>
    <mergeCell ref="R64:S64"/>
    <mergeCell ref="V70:W70"/>
    <mergeCell ref="AY73:BC73"/>
    <mergeCell ref="L70:M70"/>
    <mergeCell ref="J69:K69"/>
    <mergeCell ref="L69:M69"/>
    <mergeCell ref="J76:K76"/>
    <mergeCell ref="L76:M76"/>
    <mergeCell ref="R69:S69"/>
    <mergeCell ref="R70:S70"/>
    <mergeCell ref="AD70:AE70"/>
    <mergeCell ref="AB65:AC65"/>
    <mergeCell ref="AN67:AO67"/>
    <mergeCell ref="AN70:AO70"/>
    <mergeCell ref="AN72:AO72"/>
    <mergeCell ref="AT66:AU66"/>
    <mergeCell ref="AT67:AU67"/>
    <mergeCell ref="AV66:AW66"/>
    <mergeCell ref="AZ66:BA66"/>
    <mergeCell ref="AV67:AW67"/>
    <mergeCell ref="AZ67:BA67"/>
    <mergeCell ref="R56:S56"/>
    <mergeCell ref="T56:U56"/>
    <mergeCell ref="T65:U65"/>
    <mergeCell ref="T64:U64"/>
    <mergeCell ref="T63:U63"/>
    <mergeCell ref="T62:U62"/>
    <mergeCell ref="T61:U61"/>
    <mergeCell ref="T60:U60"/>
    <mergeCell ref="T59:U59"/>
    <mergeCell ref="T58:U58"/>
    <mergeCell ref="J72:K72"/>
    <mergeCell ref="L72:M72"/>
    <mergeCell ref="J74:K74"/>
    <mergeCell ref="L74:M74"/>
    <mergeCell ref="J75:K75"/>
    <mergeCell ref="L75:M75"/>
    <mergeCell ref="AB64:AC64"/>
    <mergeCell ref="L71:M71"/>
    <mergeCell ref="J60:K60"/>
    <mergeCell ref="L60:M60"/>
    <mergeCell ref="J61:K61"/>
    <mergeCell ref="L61:M61"/>
    <mergeCell ref="J62:K62"/>
    <mergeCell ref="L62:M62"/>
    <mergeCell ref="R60:S60"/>
    <mergeCell ref="R61:S61"/>
    <mergeCell ref="R62:S62"/>
    <mergeCell ref="R63:S63"/>
    <mergeCell ref="AB60:AC60"/>
    <mergeCell ref="AB66:AC66"/>
    <mergeCell ref="X70:Y70"/>
    <mergeCell ref="V71:W71"/>
    <mergeCell ref="R58:S58"/>
    <mergeCell ref="R59:S59"/>
    <mergeCell ref="L58:M58"/>
    <mergeCell ref="AB62:AC62"/>
    <mergeCell ref="AD62:AE62"/>
    <mergeCell ref="AB63:AC63"/>
    <mergeCell ref="AD68:AE68"/>
    <mergeCell ref="AB69:AC69"/>
    <mergeCell ref="L63:M63"/>
    <mergeCell ref="AJ63:AK63"/>
    <mergeCell ref="AN63:AO63"/>
    <mergeCell ref="AP63:AQ63"/>
    <mergeCell ref="AN65:AO65"/>
    <mergeCell ref="AP65:AQ65"/>
    <mergeCell ref="AP62:AQ62"/>
    <mergeCell ref="AH69:AI69"/>
    <mergeCell ref="AJ69:AK69"/>
    <mergeCell ref="AD69:AE69"/>
    <mergeCell ref="AD63:AE63"/>
    <mergeCell ref="AD64:AE64"/>
    <mergeCell ref="AN66:AO66"/>
    <mergeCell ref="AP66:AQ66"/>
    <mergeCell ref="AH67:AI67"/>
    <mergeCell ref="AD65:AE65"/>
    <mergeCell ref="AD66:AE66"/>
    <mergeCell ref="AH60:AI60"/>
    <mergeCell ref="AN60:AO60"/>
    <mergeCell ref="AP60:AQ60"/>
    <mergeCell ref="AN61:AO61"/>
    <mergeCell ref="L64:M64"/>
    <mergeCell ref="L66:M66"/>
    <mergeCell ref="L68:M68"/>
    <mergeCell ref="A87:A121"/>
    <mergeCell ref="D125:E125"/>
    <mergeCell ref="D138:E138"/>
    <mergeCell ref="D151:E151"/>
    <mergeCell ref="D190:E190"/>
    <mergeCell ref="D177:E177"/>
    <mergeCell ref="D164:E164"/>
    <mergeCell ref="I91:L91"/>
    <mergeCell ref="I107:L107"/>
    <mergeCell ref="AG97:AH97"/>
    <mergeCell ref="AG98:AH98"/>
    <mergeCell ref="AG99:AH99"/>
    <mergeCell ref="AG100:AH100"/>
    <mergeCell ref="AG101:AH101"/>
    <mergeCell ref="AG102:AH102"/>
    <mergeCell ref="AG103:AH103"/>
    <mergeCell ref="AG104:AH104"/>
    <mergeCell ref="AG105:AH105"/>
    <mergeCell ref="AG106:AH106"/>
    <mergeCell ref="AG107:AH107"/>
    <mergeCell ref="AG96:AH96"/>
    <mergeCell ref="P96:Q96"/>
    <mergeCell ref="P111:Q111"/>
    <mergeCell ref="P110:Q110"/>
    <mergeCell ref="P109:Q109"/>
    <mergeCell ref="P108:Q108"/>
    <mergeCell ref="P107:Q107"/>
    <mergeCell ref="P106:Q106"/>
    <mergeCell ref="P105:Q105"/>
    <mergeCell ref="P104:Q104"/>
    <mergeCell ref="P103:Q103"/>
    <mergeCell ref="P102:Q102"/>
    <mergeCell ref="J211:K211"/>
    <mergeCell ref="L211:M211"/>
    <mergeCell ref="L209:M209"/>
    <mergeCell ref="J63:K63"/>
    <mergeCell ref="L207:M207"/>
    <mergeCell ref="J80:K80"/>
    <mergeCell ref="L80:M80"/>
    <mergeCell ref="C56:F56"/>
    <mergeCell ref="C57:F57"/>
    <mergeCell ref="C207:F207"/>
    <mergeCell ref="N104:N111"/>
    <mergeCell ref="N96:N103"/>
    <mergeCell ref="J68:K68"/>
    <mergeCell ref="C59:C74"/>
    <mergeCell ref="J58:K58"/>
    <mergeCell ref="J59:K59"/>
    <mergeCell ref="C75:C82"/>
    <mergeCell ref="I73:M73"/>
    <mergeCell ref="L65:M65"/>
    <mergeCell ref="J207:K207"/>
    <mergeCell ref="J78:K78"/>
    <mergeCell ref="L78:M78"/>
    <mergeCell ref="J79:K79"/>
    <mergeCell ref="L79:M79"/>
    <mergeCell ref="J209:K209"/>
    <mergeCell ref="J208:K208"/>
    <mergeCell ref="L208:M208"/>
    <mergeCell ref="L77:M77"/>
    <mergeCell ref="J77:K77"/>
    <mergeCell ref="J64:K64"/>
    <mergeCell ref="J66:K66"/>
    <mergeCell ref="J67:K67"/>
    <mergeCell ref="BD95:BE95"/>
    <mergeCell ref="BF95:BG95"/>
    <mergeCell ref="BH95:BI95"/>
    <mergeCell ref="AX103:AY103"/>
    <mergeCell ref="AX104:AY104"/>
    <mergeCell ref="AX105:AY105"/>
    <mergeCell ref="AX106:AY106"/>
    <mergeCell ref="AX107:AY107"/>
    <mergeCell ref="AX108:AY108"/>
    <mergeCell ref="AX109:AY109"/>
    <mergeCell ref="AX110:AY110"/>
    <mergeCell ref="AX111:AY111"/>
    <mergeCell ref="J210:K210"/>
    <mergeCell ref="L210:M210"/>
    <mergeCell ref="P101:Q101"/>
    <mergeCell ref="P100:Q100"/>
    <mergeCell ref="P99:Q99"/>
    <mergeCell ref="P98:Q98"/>
    <mergeCell ref="P97:Q97"/>
    <mergeCell ref="R95:S95"/>
    <mergeCell ref="AD95:AE95"/>
    <mergeCell ref="AB95:AC95"/>
    <mergeCell ref="Z95:AA95"/>
    <mergeCell ref="X95:Y95"/>
    <mergeCell ref="AI95:AJ95"/>
    <mergeCell ref="AK95:AL95"/>
    <mergeCell ref="AM95:AN95"/>
    <mergeCell ref="AO95:AP95"/>
    <mergeCell ref="V95:W95"/>
    <mergeCell ref="AZ95:BA95"/>
    <mergeCell ref="BB95:BC95"/>
    <mergeCell ref="V209:W209"/>
    <mergeCell ref="B2:F2"/>
    <mergeCell ref="D1:F1"/>
    <mergeCell ref="E3:F3"/>
    <mergeCell ref="T66:U66"/>
    <mergeCell ref="U73:Y73"/>
    <mergeCell ref="AA73:AE73"/>
    <mergeCell ref="BJ95:BK95"/>
    <mergeCell ref="BL95:BM95"/>
    <mergeCell ref="AX96:AY96"/>
    <mergeCell ref="AX97:AY97"/>
    <mergeCell ref="AX98:AY98"/>
    <mergeCell ref="AX99:AY99"/>
    <mergeCell ref="AX100:AY100"/>
    <mergeCell ref="AX101:AY101"/>
    <mergeCell ref="AX102:AY102"/>
    <mergeCell ref="AG108:AH108"/>
    <mergeCell ref="AG109:AH109"/>
    <mergeCell ref="BH88:BI88"/>
    <mergeCell ref="BL88:BM88"/>
    <mergeCell ref="AB88:AC88"/>
    <mergeCell ref="BD88:BE88"/>
    <mergeCell ref="P88:Q88"/>
    <mergeCell ref="T88:U88"/>
    <mergeCell ref="X88:Y88"/>
    <mergeCell ref="AG73:AK73"/>
    <mergeCell ref="AM73:AQ73"/>
    <mergeCell ref="AS73:AW73"/>
    <mergeCell ref="V69:W69"/>
    <mergeCell ref="AB58:AC58"/>
    <mergeCell ref="AD58:AE58"/>
    <mergeCell ref="AB59:AC59"/>
    <mergeCell ref="AD59:AE59"/>
  </mergeCells>
  <conditionalFormatting sqref="H137:H138 F137:G137 D139:E149 D138 F150:H150 D152:E163 D191:E201 D190 D178:E189 D177 D165:E176 D164 H151 D127:E136">
    <cfRule type="expression" priority="290415">
      <formula>IF($D$140=""," - ",$D$140)</formula>
    </cfRule>
  </conditionalFormatting>
  <conditionalFormatting sqref="H236:H237 H203:H204">
    <cfRule type="expression" priority="313296">
      <formula>IF($D$166=""," -",$D$166)</formula>
    </cfRule>
  </conditionalFormatting>
  <hyperlinks>
    <hyperlink ref="C24" r:id="rId1"/>
    <hyperlink ref="A27" r:id="rId2"/>
    <hyperlink ref="B2" r:id="rId3"/>
    <hyperlink ref="D1:F1" r:id="rId4" display="© 2015 T. Mutter - Alle-meine-Vorlagen.de"/>
  </hyperlinks>
  <pageMargins left="0.7" right="0.7" top="0.78740157499999996" bottom="0.78740157499999996" header="0.3" footer="0.3"/>
  <pageSetup paperSize="9" orientation="portrait" r:id="rId5"/>
  <ignoredErrors>
    <ignoredError sqref="I76" formula="1"/>
    <ignoredError sqref="CW76:CW82" unlockedFormula="1"/>
  </ignoredErrors>
  <drawing r:id="rId6"/>
  <tableParts count="2">
    <tablePart r:id="rId7"/>
    <tablePart r:id="rId8"/>
  </tableParts>
  <extLst>
    <ext xmlns:x14="http://schemas.microsoft.com/office/spreadsheetml/2009/9/main" uri="{78C0D931-6437-407d-A8EE-F0AAD7539E65}">
      <x14:conditionalFormattings>
        <x14:conditionalFormatting xmlns:xm="http://schemas.microsoft.com/office/excel/2006/main">
          <x14:cfRule type="expression" priority="4529" id="{85B85721-A46E-4126-8D1B-13D70AEB485E}">
            <xm:f>IF($D$59:$D$82=Kalender!$B$10:$B$81,$E$59:$E$82,"")</xm:f>
            <x14:dxf/>
          </x14:cfRule>
          <xm:sqref>E221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C3:G19"/>
  <sheetViews>
    <sheetView workbookViewId="0">
      <selection activeCell="E16" sqref="E16"/>
    </sheetView>
  </sheetViews>
  <sheetFormatPr baseColWidth="10" defaultRowHeight="15" x14ac:dyDescent="0.25"/>
  <cols>
    <col min="3" max="3" width="31" customWidth="1"/>
    <col min="4" max="4" width="27.5703125" customWidth="1"/>
    <col min="5" max="5" width="24.7109375" customWidth="1"/>
    <col min="7" max="7" width="10.5703125" bestFit="1" customWidth="1"/>
  </cols>
  <sheetData>
    <row r="3" spans="3:7" x14ac:dyDescent="0.25">
      <c r="C3" s="4"/>
      <c r="D3" s="3"/>
      <c r="E3" s="3"/>
      <c r="F3" s="3"/>
      <c r="G3" s="3"/>
    </row>
    <row r="4" spans="3:7" x14ac:dyDescent="0.25">
      <c r="C4" s="4"/>
      <c r="D4" s="3"/>
      <c r="E4" s="3"/>
      <c r="F4" s="3"/>
      <c r="G4" s="3"/>
    </row>
    <row r="5" spans="3:7" x14ac:dyDescent="0.25">
      <c r="C5" s="4"/>
      <c r="D5" s="3"/>
      <c r="E5" s="3"/>
      <c r="F5" s="3"/>
      <c r="G5" s="3"/>
    </row>
    <row r="6" spans="3:7" x14ac:dyDescent="0.25">
      <c r="C6" s="4"/>
      <c r="D6" s="3"/>
      <c r="E6" s="3"/>
      <c r="F6" s="3"/>
      <c r="G6" s="3"/>
    </row>
    <row r="7" spans="3:7" x14ac:dyDescent="0.25">
      <c r="C7" s="4"/>
      <c r="D7" s="3"/>
      <c r="E7" s="3"/>
      <c r="F7" s="3"/>
      <c r="G7" s="3"/>
    </row>
    <row r="8" spans="3:7" x14ac:dyDescent="0.25">
      <c r="C8" s="4"/>
      <c r="D8" s="3"/>
      <c r="E8" s="3"/>
      <c r="F8" s="3"/>
      <c r="G8" s="3"/>
    </row>
    <row r="9" spans="3:7" x14ac:dyDescent="0.25">
      <c r="C9" s="4"/>
      <c r="D9" s="3"/>
      <c r="E9" s="3"/>
      <c r="F9" s="3"/>
      <c r="G9" s="3"/>
    </row>
    <row r="10" spans="3:7" x14ac:dyDescent="0.25">
      <c r="C10" s="4"/>
      <c r="D10" s="3"/>
      <c r="E10" s="3"/>
      <c r="F10" s="3"/>
      <c r="G10" s="3"/>
    </row>
    <row r="11" spans="3:7" x14ac:dyDescent="0.25">
      <c r="C11" s="4"/>
      <c r="D11" s="3"/>
      <c r="E11" s="3"/>
      <c r="F11" s="3"/>
      <c r="G11" s="3"/>
    </row>
    <row r="12" spans="3:7" x14ac:dyDescent="0.25">
      <c r="C12" s="4"/>
      <c r="D12" s="3"/>
      <c r="E12" s="3"/>
      <c r="F12" s="3"/>
      <c r="G12" s="3"/>
    </row>
    <row r="13" spans="3:7" x14ac:dyDescent="0.25">
      <c r="C13" s="4"/>
      <c r="D13" s="3"/>
      <c r="E13" s="3"/>
      <c r="F13" s="3"/>
      <c r="G13" s="3"/>
    </row>
    <row r="14" spans="3:7" x14ac:dyDescent="0.25">
      <c r="C14" s="4"/>
      <c r="D14" s="3"/>
      <c r="E14" s="3"/>
      <c r="F14" s="3"/>
      <c r="G14" s="3"/>
    </row>
    <row r="15" spans="3:7" x14ac:dyDescent="0.25">
      <c r="C15" s="4"/>
      <c r="D15" s="3"/>
      <c r="E15" s="3"/>
      <c r="F15" s="3"/>
      <c r="G15" s="3"/>
    </row>
    <row r="16" spans="3:7" x14ac:dyDescent="0.25">
      <c r="C16" s="4"/>
      <c r="D16" s="3"/>
      <c r="E16" s="3"/>
      <c r="F16" s="3"/>
      <c r="G16" s="3"/>
    </row>
    <row r="17" spans="3:7" x14ac:dyDescent="0.25">
      <c r="C17" s="4"/>
      <c r="D17" s="3"/>
      <c r="E17" s="3"/>
      <c r="F17" s="3"/>
      <c r="G17" s="3"/>
    </row>
    <row r="18" spans="3:7" x14ac:dyDescent="0.25">
      <c r="C18" s="4"/>
      <c r="D18" s="3"/>
      <c r="E18" s="3"/>
      <c r="F18" s="3"/>
      <c r="G18" s="3"/>
    </row>
    <row r="19" spans="3:7" x14ac:dyDescent="0.25">
      <c r="C19" s="4"/>
      <c r="D19" s="3"/>
      <c r="E19" s="3"/>
      <c r="F19" s="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Kalender</vt:lpstr>
      <vt:lpstr>Einstellungen</vt:lpstr>
      <vt:lpstr>Tabelle3</vt:lpstr>
      <vt:lpstr>Kalender!Druckbereich</vt:lpstr>
      <vt:lpstr>Kalenderjahr</vt:lpstr>
      <vt:lpstr>Ostersonntag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2016</dc:title>
  <dc:creator>tm</dc:creator>
  <cp:keywords>Kalender</cp:keywords>
  <cp:lastModifiedBy>tm</cp:lastModifiedBy>
  <cp:lastPrinted>2015-10-18T18:15:51Z</cp:lastPrinted>
  <dcterms:created xsi:type="dcterms:W3CDTF">2015-09-06T19:11:03Z</dcterms:created>
  <dcterms:modified xsi:type="dcterms:W3CDTF">2015-11-26T19:23:19Z</dcterms:modified>
</cp:coreProperties>
</file>