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C:\Website - Alle_meine_Vorlagen.de\Hochgeladen\204 Schuljahreskalender 2024_25\"/>
    </mc:Choice>
  </mc:AlternateContent>
  <xr:revisionPtr revIDLastSave="0" documentId="13_ncr:1_{D08E6497-5185-4100-B97E-23C53EEBE21F}" xr6:coauthVersionLast="47" xr6:coauthVersionMax="47" xr10:uidLastSave="{00000000-0000-0000-0000-000000000000}"/>
  <bookViews>
    <workbookView xWindow="28680" yWindow="-120" windowWidth="38640" windowHeight="21120" tabRatio="813" xr2:uid="{00000000-000D-0000-FFFF-FFFF00000000}"/>
  </bookViews>
  <sheets>
    <sheet name="Schuljahreskalender" sheetId="1" r:id="rId1"/>
    <sheet name="Ferientermine" sheetId="2" r:id="rId2"/>
    <sheet name="Feiertage" sheetId="20" r:id="rId3"/>
    <sheet name="Info" sheetId="19" r:id="rId4"/>
    <sheet name="Tabelle3" sheetId="3" r:id="rId5"/>
  </sheets>
  <definedNames>
    <definedName name="_xlnm.Print_Area" localSheetId="0">Schuljahreskalender!$A$1:$AJ$40</definedName>
    <definedName name="Feiertage">Feiertage!$C$5:$C$32</definedName>
    <definedName name="Feiertage1">Feiertage!$C$5:$D$44</definedName>
    <definedName name="Kalenderjahr" localSheetId="2">Feiertage!#REF!</definedName>
    <definedName name="Kalenderjahr">Ferientermine!$C$3</definedName>
    <definedName name="Tabelle_Feiertage" localSheetId="2">#REF!</definedName>
    <definedName name="Tabelle_Feierta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20" l="1"/>
  <c r="C7" i="20" s="1"/>
  <c r="AE1" i="1"/>
  <c r="L38" i="2"/>
  <c r="K38" i="2"/>
  <c r="C4" i="2"/>
  <c r="O35" i="2"/>
  <c r="I30" i="2"/>
  <c r="Q18" i="2"/>
  <c r="U20" i="2" s="1"/>
  <c r="I14" i="2"/>
  <c r="C3" i="20" l="1"/>
  <c r="C19" i="20" s="1"/>
  <c r="AH1" i="1"/>
  <c r="AE19" i="2"/>
  <c r="L22" i="2" s="1"/>
  <c r="AE33" i="2"/>
  <c r="AE31" i="2"/>
  <c r="AE29" i="2"/>
  <c r="AE27" i="2"/>
  <c r="AE25" i="2"/>
  <c r="AE23" i="2"/>
  <c r="AE21" i="2"/>
  <c r="V32" i="2"/>
  <c r="X34" i="2"/>
  <c r="AA32" i="2"/>
  <c r="R31" i="2"/>
  <c r="AD33" i="2"/>
  <c r="AD27" i="2"/>
  <c r="AD21" i="2"/>
  <c r="Z33" i="2"/>
  <c r="AB31" i="2"/>
  <c r="S30" i="2"/>
  <c r="AF30" i="2" s="1"/>
  <c r="AE34" i="2"/>
  <c r="AE32" i="2"/>
  <c r="AE30" i="2"/>
  <c r="AE28" i="2"/>
  <c r="AE26" i="2"/>
  <c r="AE24" i="2"/>
  <c r="AE22" i="2"/>
  <c r="AE20" i="2"/>
  <c r="S34" i="2"/>
  <c r="X30" i="2"/>
  <c r="AD19" i="2"/>
  <c r="K22" i="2" s="1"/>
  <c r="AD31" i="2"/>
  <c r="AD29" i="2"/>
  <c r="AD25" i="2"/>
  <c r="AD23" i="2"/>
  <c r="T33" i="2"/>
  <c r="W31" i="2"/>
  <c r="Z29" i="2"/>
  <c r="AD34" i="2"/>
  <c r="AD32" i="2"/>
  <c r="AD30" i="2"/>
  <c r="AD28" i="2"/>
  <c r="AD26" i="2"/>
  <c r="AD24" i="2"/>
  <c r="AD22" i="2"/>
  <c r="AD20" i="2"/>
  <c r="AA34" i="2"/>
  <c r="V34" i="2"/>
  <c r="AB33" i="2"/>
  <c r="W33" i="2"/>
  <c r="R33" i="2"/>
  <c r="X32" i="2"/>
  <c r="S32" i="2"/>
  <c r="AF32" i="2" s="1"/>
  <c r="Z31" i="2"/>
  <c r="T31" i="2"/>
  <c r="AA30" i="2"/>
  <c r="V30" i="2"/>
  <c r="AB29" i="2"/>
  <c r="W29" i="2"/>
  <c r="R29" i="2"/>
  <c r="X28" i="2"/>
  <c r="S28" i="2"/>
  <c r="AF28" i="2" s="1"/>
  <c r="Z27" i="2"/>
  <c r="T27" i="2"/>
  <c r="AA26" i="2"/>
  <c r="V26" i="2"/>
  <c r="AB25" i="2"/>
  <c r="W25" i="2"/>
  <c r="R25" i="2"/>
  <c r="X24" i="2"/>
  <c r="S24" i="2"/>
  <c r="AF24" i="2" s="1"/>
  <c r="Z23" i="2"/>
  <c r="T23" i="2"/>
  <c r="AA22" i="2"/>
  <c r="V22" i="2"/>
  <c r="AB21" i="2"/>
  <c r="W21" i="2"/>
  <c r="R21" i="2"/>
  <c r="X20" i="2"/>
  <c r="S20" i="2"/>
  <c r="AF20" i="2" s="1"/>
  <c r="W34" i="2"/>
  <c r="S33" i="2"/>
  <c r="Z34" i="2"/>
  <c r="T34" i="2"/>
  <c r="AA33" i="2"/>
  <c r="V33" i="2"/>
  <c r="AB32" i="2"/>
  <c r="W32" i="2"/>
  <c r="R32" i="2"/>
  <c r="X31" i="2"/>
  <c r="S31" i="2"/>
  <c r="AF31" i="2" s="1"/>
  <c r="Z30" i="2"/>
  <c r="T30" i="2"/>
  <c r="AA29" i="2"/>
  <c r="V29" i="2"/>
  <c r="AB28" i="2"/>
  <c r="W28" i="2"/>
  <c r="R28" i="2"/>
  <c r="X27" i="2"/>
  <c r="S27" i="2"/>
  <c r="AF27" i="2" s="1"/>
  <c r="Z26" i="2"/>
  <c r="T26" i="2"/>
  <c r="AA25" i="2"/>
  <c r="V25" i="2"/>
  <c r="AB24" i="2"/>
  <c r="W24" i="2"/>
  <c r="R24" i="2"/>
  <c r="X23" i="2"/>
  <c r="S23" i="2"/>
  <c r="AF23" i="2" s="1"/>
  <c r="Z22" i="2"/>
  <c r="T22" i="2"/>
  <c r="AA21" i="2"/>
  <c r="V21" i="2"/>
  <c r="AB20" i="2"/>
  <c r="W20" i="2"/>
  <c r="R20" i="2"/>
  <c r="T29" i="2"/>
  <c r="AA28" i="2"/>
  <c r="V28" i="2"/>
  <c r="AB27" i="2"/>
  <c r="W27" i="2"/>
  <c r="R27" i="2"/>
  <c r="X26" i="2"/>
  <c r="S26" i="2"/>
  <c r="Z25" i="2"/>
  <c r="T25" i="2"/>
  <c r="AA24" i="2"/>
  <c r="V24" i="2"/>
  <c r="AB23" i="2"/>
  <c r="W23" i="2"/>
  <c r="R23" i="2"/>
  <c r="X22" i="2"/>
  <c r="S22" i="2"/>
  <c r="Z21" i="2"/>
  <c r="T21" i="2"/>
  <c r="AA20" i="2"/>
  <c r="V20" i="2"/>
  <c r="AB34" i="2"/>
  <c r="R34" i="2"/>
  <c r="X33" i="2"/>
  <c r="Z32" i="2"/>
  <c r="T32" i="2"/>
  <c r="AA31" i="2"/>
  <c r="V31" i="2"/>
  <c r="AB30" i="2"/>
  <c r="W30" i="2"/>
  <c r="R30" i="2"/>
  <c r="X29" i="2"/>
  <c r="S29" i="2"/>
  <c r="AF29" i="2" s="1"/>
  <c r="Z28" i="2"/>
  <c r="T28" i="2"/>
  <c r="AA27" i="2"/>
  <c r="V27" i="2"/>
  <c r="AB26" i="2"/>
  <c r="W26" i="2"/>
  <c r="R26" i="2"/>
  <c r="X25" i="2"/>
  <c r="S25" i="2"/>
  <c r="AF25" i="2" s="1"/>
  <c r="Z24" i="2"/>
  <c r="T24" i="2"/>
  <c r="AA23" i="2"/>
  <c r="V23" i="2"/>
  <c r="AB22" i="2"/>
  <c r="W22" i="2"/>
  <c r="R22" i="2"/>
  <c r="X21" i="2"/>
  <c r="S21" i="2"/>
  <c r="Z20" i="2"/>
  <c r="T20" i="2"/>
  <c r="AC34" i="2"/>
  <c r="Y34" i="2"/>
  <c r="U34" i="2"/>
  <c r="AC33" i="2"/>
  <c r="Y33" i="2"/>
  <c r="U33" i="2"/>
  <c r="AC32" i="2"/>
  <c r="Y32" i="2"/>
  <c r="U32" i="2"/>
  <c r="AC31" i="2"/>
  <c r="Y31" i="2"/>
  <c r="U31" i="2"/>
  <c r="AC30" i="2"/>
  <c r="Y30" i="2"/>
  <c r="U30" i="2"/>
  <c r="AC29" i="2"/>
  <c r="Y29" i="2"/>
  <c r="U29" i="2"/>
  <c r="AC28" i="2"/>
  <c r="Y28" i="2"/>
  <c r="U28" i="2"/>
  <c r="AC27" i="2"/>
  <c r="Y27" i="2"/>
  <c r="U27" i="2"/>
  <c r="AC26" i="2"/>
  <c r="Y26" i="2"/>
  <c r="U26" i="2"/>
  <c r="AC25" i="2"/>
  <c r="Y25" i="2"/>
  <c r="U25" i="2"/>
  <c r="AC24" i="2"/>
  <c r="Y24" i="2"/>
  <c r="U24" i="2"/>
  <c r="AC23" i="2"/>
  <c r="Y23" i="2"/>
  <c r="U23" i="2"/>
  <c r="AC22" i="2"/>
  <c r="Y22" i="2"/>
  <c r="U22" i="2"/>
  <c r="AC21" i="2"/>
  <c r="Y21" i="2"/>
  <c r="U21" i="2"/>
  <c r="AC20" i="2"/>
  <c r="Y20" i="2"/>
  <c r="Z19" i="2"/>
  <c r="K20" i="2" s="1"/>
  <c r="AA19" i="2"/>
  <c r="S19" i="2"/>
  <c r="R19" i="2"/>
  <c r="K16" i="2" s="1"/>
  <c r="D21" i="2"/>
  <c r="A3" i="1" s="1"/>
  <c r="T19" i="2"/>
  <c r="K17" i="2" s="1"/>
  <c r="AB19" i="2"/>
  <c r="K21" i="2" s="1"/>
  <c r="X19" i="2"/>
  <c r="K19" i="2" s="1"/>
  <c r="K41" i="2"/>
  <c r="W19" i="2"/>
  <c r="L18" i="2" s="1"/>
  <c r="K34" i="2"/>
  <c r="L32" i="2"/>
  <c r="V19" i="2"/>
  <c r="K18" i="2" s="1"/>
  <c r="L35" i="2"/>
  <c r="K32" i="2"/>
  <c r="AC19" i="2"/>
  <c r="L21" i="2" s="1"/>
  <c r="Y19" i="2"/>
  <c r="U19" i="2"/>
  <c r="L17" i="2" s="1"/>
  <c r="K35" i="2"/>
  <c r="E30" i="2"/>
  <c r="F31" i="2"/>
  <c r="F30" i="2"/>
  <c r="E31" i="2"/>
  <c r="C24" i="20" l="1"/>
  <c r="C23" i="20"/>
  <c r="C22" i="20"/>
  <c r="C20" i="20"/>
  <c r="C18" i="20"/>
  <c r="F29" i="2"/>
  <c r="E29" i="2"/>
  <c r="C9" i="20"/>
  <c r="C25" i="20"/>
  <c r="C21" i="20"/>
  <c r="C16" i="20"/>
  <c r="C28" i="20"/>
  <c r="C13" i="20"/>
  <c r="C5" i="20"/>
  <c r="C27" i="20"/>
  <c r="C15" i="20"/>
  <c r="C17" i="20"/>
  <c r="L16" i="2"/>
  <c r="F23" i="2" s="1"/>
  <c r="AF19" i="2"/>
  <c r="K25" i="2" s="1"/>
  <c r="E32" i="2" s="1"/>
  <c r="AS7" i="1" s="1"/>
  <c r="L19" i="2"/>
  <c r="F26" i="2" s="1"/>
  <c r="L34" i="2"/>
  <c r="F25" i="2" s="1"/>
  <c r="E23" i="2"/>
  <c r="K33" i="2"/>
  <c r="E24" i="2" s="1"/>
  <c r="L33" i="2"/>
  <c r="F24" i="2" s="1"/>
  <c r="L20" i="2"/>
  <c r="L36" i="2"/>
  <c r="K37" i="2"/>
  <c r="E28" i="2" s="1"/>
  <c r="L37" i="2"/>
  <c r="F28" i="2" s="1"/>
  <c r="K36" i="2"/>
  <c r="E27" i="2" s="1"/>
  <c r="E25" i="2"/>
  <c r="E26" i="2"/>
  <c r="D6" i="1" l="1"/>
  <c r="A6" i="1"/>
  <c r="A7" i="1" s="1"/>
  <c r="C12" i="20"/>
  <c r="C11" i="20"/>
  <c r="C10" i="20"/>
  <c r="C8" i="20"/>
  <c r="C6" i="20"/>
  <c r="F27" i="2"/>
  <c r="AE6" i="1"/>
  <c r="AE7" i="1" s="1"/>
  <c r="M6" i="1"/>
  <c r="P6" i="1"/>
  <c r="S6" i="1"/>
  <c r="S7" i="1" s="1"/>
  <c r="Y6" i="1"/>
  <c r="Y7" i="1" s="1"/>
  <c r="AB6" i="1"/>
  <c r="AB7" i="1" s="1"/>
  <c r="AB8" i="1" s="1"/>
  <c r="AB9" i="1" s="1"/>
  <c r="J6" i="1"/>
  <c r="J7" i="1" s="1"/>
  <c r="G6" i="1"/>
  <c r="G7" i="1" s="1"/>
  <c r="AH6" i="1"/>
  <c r="AH7" i="1" s="1"/>
  <c r="V6" i="1"/>
  <c r="V7" i="1" s="1"/>
  <c r="T7" i="1" l="1"/>
  <c r="H7" i="1"/>
  <c r="K7" i="1"/>
  <c r="W7" i="1"/>
  <c r="I7" i="1"/>
  <c r="G8" i="1"/>
  <c r="G9" i="1" s="1"/>
  <c r="H9" i="1" s="1"/>
  <c r="L7" i="1"/>
  <c r="J8" i="1"/>
  <c r="K8" i="1" s="1"/>
  <c r="X7" i="1"/>
  <c r="V8" i="1"/>
  <c r="W8" i="1" s="1"/>
  <c r="AC9" i="1"/>
  <c r="AD9" i="1"/>
  <c r="AB10" i="1"/>
  <c r="Z7" i="1"/>
  <c r="AA7" i="1"/>
  <c r="Y8" i="1"/>
  <c r="P5" i="1"/>
  <c r="R6" i="1"/>
  <c r="Q6" i="1"/>
  <c r="S4" i="1"/>
  <c r="P7" i="1"/>
  <c r="Q7" i="1" s="1"/>
  <c r="N6" i="1"/>
  <c r="O6" i="1"/>
  <c r="M5" i="1"/>
  <c r="P4" i="1"/>
  <c r="M7" i="1"/>
  <c r="N7" i="1" s="1"/>
  <c r="AF7" i="1"/>
  <c r="AG7" i="1"/>
  <c r="AE8" i="1"/>
  <c r="AI7" i="1"/>
  <c r="AJ7" i="1"/>
  <c r="E6" i="1"/>
  <c r="F6" i="1"/>
  <c r="D5" i="1"/>
  <c r="D7" i="1"/>
  <c r="AC8" i="1"/>
  <c r="AD8" i="1"/>
  <c r="C7" i="1"/>
  <c r="B7" i="1"/>
  <c r="A8" i="1"/>
  <c r="Y4" i="1"/>
  <c r="X6" i="1"/>
  <c r="V5" i="1"/>
  <c r="W6" i="1"/>
  <c r="AH8" i="1"/>
  <c r="K6" i="1"/>
  <c r="M4" i="1"/>
  <c r="J5" i="1"/>
  <c r="L6" i="1"/>
  <c r="AC7" i="1"/>
  <c r="AD7" i="1"/>
  <c r="U7" i="1"/>
  <c r="S8" i="1"/>
  <c r="T8" i="1" s="1"/>
  <c r="G4" i="1"/>
  <c r="AA6" i="1"/>
  <c r="AB4" i="1"/>
  <c r="Y5" i="1"/>
  <c r="Z6" i="1"/>
  <c r="V4" i="1"/>
  <c r="U6" i="1"/>
  <c r="S5" i="1"/>
  <c r="T6" i="1"/>
  <c r="AI6" i="1"/>
  <c r="AH5" i="1"/>
  <c r="J4" i="1"/>
  <c r="G5" i="1"/>
  <c r="H6" i="1"/>
  <c r="I6" i="1"/>
  <c r="AB5" i="1"/>
  <c r="AE4" i="1"/>
  <c r="AD6" i="1"/>
  <c r="AC6" i="1"/>
  <c r="B6" i="1"/>
  <c r="A5" i="1"/>
  <c r="A4" i="1"/>
  <c r="C6" i="1"/>
  <c r="D4" i="1"/>
  <c r="AG6" i="1"/>
  <c r="AH4" i="1"/>
  <c r="AF6" i="1"/>
  <c r="AE5" i="1"/>
  <c r="AJ6" i="1"/>
  <c r="I8" i="1" l="1"/>
  <c r="H8" i="1"/>
  <c r="AD10" i="1"/>
  <c r="AC10" i="1"/>
  <c r="AB11" i="1"/>
  <c r="B8" i="1"/>
  <c r="C8" i="1"/>
  <c r="A9" i="1"/>
  <c r="Z8" i="1"/>
  <c r="AA8" i="1"/>
  <c r="Y9" i="1"/>
  <c r="AJ8" i="1"/>
  <c r="AI8" i="1"/>
  <c r="AH9" i="1"/>
  <c r="AG8" i="1"/>
  <c r="AF8" i="1"/>
  <c r="AE9" i="1"/>
  <c r="R7" i="1"/>
  <c r="P8" i="1"/>
  <c r="Q8" i="1" s="1"/>
  <c r="U8" i="1"/>
  <c r="S9" i="1"/>
  <c r="T9" i="1" s="1"/>
  <c r="E7" i="1"/>
  <c r="F7" i="1"/>
  <c r="D8" i="1"/>
  <c r="L8" i="1"/>
  <c r="J9" i="1"/>
  <c r="K9" i="1" s="1"/>
  <c r="I9" i="1"/>
  <c r="G10" i="1"/>
  <c r="H10" i="1" s="1"/>
  <c r="O7" i="1"/>
  <c r="M8" i="1"/>
  <c r="N8" i="1" s="1"/>
  <c r="X8" i="1"/>
  <c r="V9" i="1"/>
  <c r="W9" i="1" s="1"/>
  <c r="E8" i="1" l="1"/>
  <c r="F8" i="1"/>
  <c r="D9" i="1"/>
  <c r="AC11" i="1"/>
  <c r="AD11" i="1"/>
  <c r="AB12" i="1"/>
  <c r="U9" i="1"/>
  <c r="S10" i="1"/>
  <c r="T10" i="1" s="1"/>
  <c r="AI9" i="1"/>
  <c r="AJ9" i="1"/>
  <c r="AH10" i="1"/>
  <c r="AG9" i="1"/>
  <c r="AF9" i="1"/>
  <c r="AE10" i="1"/>
  <c r="X9" i="1"/>
  <c r="V10" i="1"/>
  <c r="W10" i="1" s="1"/>
  <c r="I10" i="1"/>
  <c r="G11" i="1"/>
  <c r="H11" i="1" s="1"/>
  <c r="C9" i="1"/>
  <c r="A10" i="1"/>
  <c r="B9" i="1"/>
  <c r="O8" i="1"/>
  <c r="M9" i="1"/>
  <c r="N9" i="1" s="1"/>
  <c r="L9" i="1"/>
  <c r="J10" i="1"/>
  <c r="K10" i="1" s="1"/>
  <c r="P9" i="1"/>
  <c r="Q9" i="1" s="1"/>
  <c r="R8" i="1"/>
  <c r="AA9" i="1"/>
  <c r="Z9" i="1"/>
  <c r="Y10" i="1"/>
  <c r="E9" i="1" l="1"/>
  <c r="F9" i="1"/>
  <c r="D10" i="1"/>
  <c r="R9" i="1"/>
  <c r="P10" i="1"/>
  <c r="Q10" i="1" s="1"/>
  <c r="AI10" i="1"/>
  <c r="AJ10" i="1"/>
  <c r="AH11" i="1"/>
  <c r="L10" i="1"/>
  <c r="J11" i="1"/>
  <c r="K11" i="1" s="1"/>
  <c r="AD12" i="1"/>
  <c r="AC12" i="1"/>
  <c r="AB13" i="1"/>
  <c r="Z10" i="1"/>
  <c r="AA10" i="1"/>
  <c r="Y11" i="1"/>
  <c r="I11" i="1"/>
  <c r="G12" i="1"/>
  <c r="H12" i="1" s="1"/>
  <c r="AF10" i="1"/>
  <c r="AG10" i="1"/>
  <c r="AE11" i="1"/>
  <c r="C10" i="1"/>
  <c r="B10" i="1"/>
  <c r="A11" i="1"/>
  <c r="X10" i="1"/>
  <c r="V11" i="1"/>
  <c r="W11" i="1" s="1"/>
  <c r="O9" i="1"/>
  <c r="M10" i="1"/>
  <c r="N10" i="1" s="1"/>
  <c r="U10" i="1"/>
  <c r="S11" i="1"/>
  <c r="T11" i="1" s="1"/>
  <c r="U11" i="1" l="1"/>
  <c r="S12" i="1"/>
  <c r="T12" i="1" s="1"/>
  <c r="AI11" i="1"/>
  <c r="AJ11" i="1"/>
  <c r="AH12" i="1"/>
  <c r="X11" i="1"/>
  <c r="V12" i="1"/>
  <c r="W12" i="1" s="1"/>
  <c r="E10" i="1"/>
  <c r="F10" i="1"/>
  <c r="D11" i="1"/>
  <c r="C11" i="1"/>
  <c r="B11" i="1"/>
  <c r="A12" i="1"/>
  <c r="AA11" i="1"/>
  <c r="Z11" i="1"/>
  <c r="Y12" i="1"/>
  <c r="I12" i="1"/>
  <c r="G13" i="1"/>
  <c r="H13" i="1" s="1"/>
  <c r="L11" i="1"/>
  <c r="J12" i="1"/>
  <c r="K12" i="1" s="1"/>
  <c r="O10" i="1"/>
  <c r="M11" i="1"/>
  <c r="N11" i="1" s="1"/>
  <c r="AG11" i="1"/>
  <c r="AF11" i="1"/>
  <c r="AE12" i="1"/>
  <c r="AD13" i="1"/>
  <c r="AC13" i="1"/>
  <c r="AB14" i="1"/>
  <c r="R10" i="1"/>
  <c r="P11" i="1"/>
  <c r="Q11" i="1" s="1"/>
  <c r="U12" i="1" l="1"/>
  <c r="S13" i="1"/>
  <c r="T13" i="1" s="1"/>
  <c r="R11" i="1"/>
  <c r="P12" i="1"/>
  <c r="Q12" i="1" s="1"/>
  <c r="O11" i="1"/>
  <c r="M12" i="1"/>
  <c r="N12" i="1" s="1"/>
  <c r="AI12" i="1"/>
  <c r="AJ12" i="1"/>
  <c r="AH13" i="1"/>
  <c r="I13" i="1"/>
  <c r="G14" i="1"/>
  <c r="H14" i="1" s="1"/>
  <c r="E11" i="1"/>
  <c r="F11" i="1"/>
  <c r="D12" i="1"/>
  <c r="AG12" i="1"/>
  <c r="AF12" i="1"/>
  <c r="AE13" i="1"/>
  <c r="B12" i="1"/>
  <c r="C12" i="1"/>
  <c r="A13" i="1"/>
  <c r="AC14" i="1"/>
  <c r="AB15" i="1"/>
  <c r="AD14" i="1"/>
  <c r="J13" i="1"/>
  <c r="K13" i="1" s="1"/>
  <c r="L12" i="1"/>
  <c r="AA12" i="1"/>
  <c r="Z12" i="1"/>
  <c r="Y13" i="1"/>
  <c r="X12" i="1"/>
  <c r="V13" i="1"/>
  <c r="W13" i="1" s="1"/>
  <c r="F12" i="1" l="1"/>
  <c r="E12" i="1"/>
  <c r="D13" i="1"/>
  <c r="S14" i="1"/>
  <c r="T14" i="1" s="1"/>
  <c r="U13" i="1"/>
  <c r="AD15" i="1"/>
  <c r="AC15" i="1"/>
  <c r="AB16" i="1"/>
  <c r="AF13" i="1"/>
  <c r="AG13" i="1"/>
  <c r="AE14" i="1"/>
  <c r="X13" i="1"/>
  <c r="V14" i="1"/>
  <c r="W14" i="1" s="1"/>
  <c r="I14" i="1"/>
  <c r="G15" i="1"/>
  <c r="H15" i="1" s="1"/>
  <c r="O12" i="1"/>
  <c r="M13" i="1"/>
  <c r="N13" i="1" s="1"/>
  <c r="AJ13" i="1"/>
  <c r="AI13" i="1"/>
  <c r="AH14" i="1"/>
  <c r="AA13" i="1"/>
  <c r="Z13" i="1"/>
  <c r="Y14" i="1"/>
  <c r="L13" i="1"/>
  <c r="J14" i="1"/>
  <c r="K14" i="1" s="1"/>
  <c r="B13" i="1"/>
  <c r="C13" i="1"/>
  <c r="A14" i="1"/>
  <c r="R12" i="1"/>
  <c r="P13" i="1"/>
  <c r="Q13" i="1" s="1"/>
  <c r="AG14" i="1" l="1"/>
  <c r="AF14" i="1"/>
  <c r="AE15" i="1"/>
  <c r="L14" i="1"/>
  <c r="J15" i="1"/>
  <c r="K15" i="1" s="1"/>
  <c r="F13" i="1"/>
  <c r="E13" i="1"/>
  <c r="D14" i="1"/>
  <c r="R13" i="1"/>
  <c r="P14" i="1"/>
  <c r="Q14" i="1" s="1"/>
  <c r="O13" i="1"/>
  <c r="M14" i="1"/>
  <c r="N14" i="1" s="1"/>
  <c r="C14" i="1"/>
  <c r="B14" i="1"/>
  <c r="A15" i="1"/>
  <c r="X14" i="1"/>
  <c r="V15" i="1"/>
  <c r="W15" i="1" s="1"/>
  <c r="AI14" i="1"/>
  <c r="AJ14" i="1"/>
  <c r="AH15" i="1"/>
  <c r="Z14" i="1"/>
  <c r="AA14" i="1"/>
  <c r="Y15" i="1"/>
  <c r="I15" i="1"/>
  <c r="G16" i="1"/>
  <c r="H16" i="1" s="1"/>
  <c r="AC16" i="1"/>
  <c r="AD16" i="1"/>
  <c r="AB17" i="1"/>
  <c r="U14" i="1"/>
  <c r="S15" i="1"/>
  <c r="T15" i="1" s="1"/>
  <c r="AG15" i="1" l="1"/>
  <c r="AF15" i="1"/>
  <c r="AE16" i="1"/>
  <c r="U15" i="1"/>
  <c r="S16" i="1"/>
  <c r="T16" i="1" s="1"/>
  <c r="O14" i="1"/>
  <c r="M15" i="1"/>
  <c r="N15" i="1" s="1"/>
  <c r="C15" i="1"/>
  <c r="B15" i="1"/>
  <c r="A16" i="1"/>
  <c r="Z15" i="1"/>
  <c r="AA15" i="1"/>
  <c r="Y16" i="1"/>
  <c r="F14" i="1"/>
  <c r="E14" i="1"/>
  <c r="D15" i="1"/>
  <c r="I16" i="1"/>
  <c r="G17" i="1"/>
  <c r="H17" i="1" s="1"/>
  <c r="X15" i="1"/>
  <c r="V16" i="1"/>
  <c r="W16" i="1" s="1"/>
  <c r="R14" i="1"/>
  <c r="P15" i="1"/>
  <c r="Q15" i="1" s="1"/>
  <c r="AC17" i="1"/>
  <c r="AD17" i="1"/>
  <c r="AB18" i="1"/>
  <c r="AI15" i="1"/>
  <c r="AJ15" i="1"/>
  <c r="AH16" i="1"/>
  <c r="L15" i="1"/>
  <c r="J16" i="1"/>
  <c r="K16" i="1" s="1"/>
  <c r="L16" i="1" l="1"/>
  <c r="J17" i="1"/>
  <c r="K17" i="1" s="1"/>
  <c r="AD18" i="1"/>
  <c r="AB19" i="1"/>
  <c r="AC18" i="1"/>
  <c r="I17" i="1"/>
  <c r="G18" i="1"/>
  <c r="H18" i="1" s="1"/>
  <c r="B16" i="1"/>
  <c r="C16" i="1"/>
  <c r="A17" i="1"/>
  <c r="AF16" i="1"/>
  <c r="AG16" i="1"/>
  <c r="AE17" i="1"/>
  <c r="AJ16" i="1"/>
  <c r="AI16" i="1"/>
  <c r="AH17" i="1"/>
  <c r="X16" i="1"/>
  <c r="V17" i="1"/>
  <c r="W17" i="1" s="1"/>
  <c r="Z16" i="1"/>
  <c r="AA16" i="1"/>
  <c r="Y17" i="1"/>
  <c r="U16" i="1"/>
  <c r="S17" i="1"/>
  <c r="T17" i="1" s="1"/>
  <c r="R15" i="1"/>
  <c r="P16" i="1"/>
  <c r="Q16" i="1" s="1"/>
  <c r="O15" i="1"/>
  <c r="M16" i="1"/>
  <c r="N16" i="1" s="1"/>
  <c r="F15" i="1"/>
  <c r="E15" i="1"/>
  <c r="D16" i="1"/>
  <c r="E16" i="1" l="1"/>
  <c r="F16" i="1"/>
  <c r="D17" i="1"/>
  <c r="AD19" i="1"/>
  <c r="AC19" i="1"/>
  <c r="AB20" i="1"/>
  <c r="R16" i="1"/>
  <c r="P17" i="1"/>
  <c r="Q17" i="1" s="1"/>
  <c r="AI17" i="1"/>
  <c r="AJ17" i="1"/>
  <c r="AH18" i="1"/>
  <c r="X17" i="1"/>
  <c r="V18" i="1"/>
  <c r="W18" i="1" s="1"/>
  <c r="I18" i="1"/>
  <c r="G19" i="1"/>
  <c r="H19" i="1" s="1"/>
  <c r="AA17" i="1"/>
  <c r="Z17" i="1"/>
  <c r="Y18" i="1"/>
  <c r="C17" i="1"/>
  <c r="B17" i="1"/>
  <c r="A18" i="1"/>
  <c r="L17" i="1"/>
  <c r="J18" i="1"/>
  <c r="K18" i="1" s="1"/>
  <c r="O16" i="1"/>
  <c r="M17" i="1"/>
  <c r="N17" i="1" s="1"/>
  <c r="U17" i="1"/>
  <c r="S18" i="1"/>
  <c r="T18" i="1" s="1"/>
  <c r="AG17" i="1"/>
  <c r="AF17" i="1"/>
  <c r="AE18" i="1"/>
  <c r="AF18" i="1" l="1"/>
  <c r="AG18" i="1"/>
  <c r="AE19" i="1"/>
  <c r="L18" i="1"/>
  <c r="J19" i="1"/>
  <c r="K19" i="1" s="1"/>
  <c r="R17" i="1"/>
  <c r="P18" i="1"/>
  <c r="Q18" i="1" s="1"/>
  <c r="Z18" i="1"/>
  <c r="Y19" i="1"/>
  <c r="AA18" i="1"/>
  <c r="AJ18" i="1"/>
  <c r="AI18" i="1"/>
  <c r="AH19" i="1"/>
  <c r="F17" i="1"/>
  <c r="E17" i="1"/>
  <c r="D18" i="1"/>
  <c r="O17" i="1"/>
  <c r="M18" i="1"/>
  <c r="N18" i="1" s="1"/>
  <c r="C18" i="1"/>
  <c r="B18" i="1"/>
  <c r="A19" i="1"/>
  <c r="X18" i="1"/>
  <c r="V19" i="1"/>
  <c r="W19" i="1" s="1"/>
  <c r="AD20" i="1"/>
  <c r="AC20" i="1"/>
  <c r="AB21" i="1"/>
  <c r="I19" i="1"/>
  <c r="G20" i="1"/>
  <c r="H20" i="1" s="1"/>
  <c r="U18" i="1"/>
  <c r="S19" i="1"/>
  <c r="T19" i="1" s="1"/>
  <c r="U19" i="1" l="1"/>
  <c r="S20" i="1"/>
  <c r="T20" i="1" s="1"/>
  <c r="X19" i="1"/>
  <c r="V20" i="1"/>
  <c r="W20" i="1" s="1"/>
  <c r="F18" i="1"/>
  <c r="D19" i="1"/>
  <c r="E18" i="1"/>
  <c r="O18" i="1"/>
  <c r="M19" i="1"/>
  <c r="N19" i="1" s="1"/>
  <c r="AC21" i="1"/>
  <c r="AD21" i="1"/>
  <c r="AB22" i="1"/>
  <c r="R18" i="1"/>
  <c r="P19" i="1"/>
  <c r="Q19" i="1" s="1"/>
  <c r="AG19" i="1"/>
  <c r="AF19" i="1"/>
  <c r="AE20" i="1"/>
  <c r="I20" i="1"/>
  <c r="G21" i="1"/>
  <c r="H21" i="1" s="1"/>
  <c r="C19" i="1"/>
  <c r="B19" i="1"/>
  <c r="A20" i="1"/>
  <c r="AI19" i="1"/>
  <c r="AJ19" i="1"/>
  <c r="AH20" i="1"/>
  <c r="AA19" i="1"/>
  <c r="Y20" i="1"/>
  <c r="Z19" i="1"/>
  <c r="L19" i="1"/>
  <c r="J20" i="1"/>
  <c r="K20" i="1" s="1"/>
  <c r="X20" i="1" l="1"/>
  <c r="V21" i="1"/>
  <c r="W21" i="1" s="1"/>
  <c r="L20" i="1"/>
  <c r="J21" i="1"/>
  <c r="K21" i="1" s="1"/>
  <c r="C20" i="1"/>
  <c r="B20" i="1"/>
  <c r="A21" i="1"/>
  <c r="R19" i="1"/>
  <c r="P20" i="1"/>
  <c r="Q20" i="1" s="1"/>
  <c r="F19" i="1"/>
  <c r="E19" i="1"/>
  <c r="D20" i="1"/>
  <c r="AJ20" i="1"/>
  <c r="AI20" i="1"/>
  <c r="AH21" i="1"/>
  <c r="AG20" i="1"/>
  <c r="AF20" i="1"/>
  <c r="AE21" i="1"/>
  <c r="O19" i="1"/>
  <c r="M20" i="1"/>
  <c r="N20" i="1" s="1"/>
  <c r="S21" i="1"/>
  <c r="T21" i="1" s="1"/>
  <c r="U20" i="1"/>
  <c r="AD22" i="1"/>
  <c r="AC22" i="1"/>
  <c r="AB23" i="1"/>
  <c r="AA20" i="1"/>
  <c r="Z20" i="1"/>
  <c r="Y21" i="1"/>
  <c r="I21" i="1"/>
  <c r="G22" i="1"/>
  <c r="H22" i="1" s="1"/>
  <c r="I22" i="1" l="1"/>
  <c r="G23" i="1"/>
  <c r="H23" i="1" s="1"/>
  <c r="AD23" i="1"/>
  <c r="AC23" i="1"/>
  <c r="AB24" i="1"/>
  <c r="AA21" i="1"/>
  <c r="Z21" i="1"/>
  <c r="Y22" i="1"/>
  <c r="AJ21" i="1"/>
  <c r="AI21" i="1"/>
  <c r="AH22" i="1"/>
  <c r="C21" i="1"/>
  <c r="B21" i="1"/>
  <c r="A22" i="1"/>
  <c r="AG21" i="1"/>
  <c r="AE22" i="1"/>
  <c r="AF21" i="1"/>
  <c r="X21" i="1"/>
  <c r="V22" i="1"/>
  <c r="W22" i="1" s="1"/>
  <c r="U21" i="1"/>
  <c r="S22" i="1"/>
  <c r="T22" i="1" s="1"/>
  <c r="R20" i="1"/>
  <c r="P21" i="1"/>
  <c r="Q21" i="1" s="1"/>
  <c r="O20" i="1"/>
  <c r="M21" i="1"/>
  <c r="N21" i="1" s="1"/>
  <c r="F20" i="1"/>
  <c r="E20" i="1"/>
  <c r="D21" i="1"/>
  <c r="J22" i="1"/>
  <c r="K22" i="1" s="1"/>
  <c r="L21" i="1"/>
  <c r="AG22" i="1" l="1"/>
  <c r="AF22" i="1"/>
  <c r="AE23" i="1"/>
  <c r="AA22" i="1"/>
  <c r="Z22" i="1"/>
  <c r="Y23" i="1"/>
  <c r="L22" i="1"/>
  <c r="J23" i="1"/>
  <c r="K23" i="1" s="1"/>
  <c r="U22" i="1"/>
  <c r="S23" i="1"/>
  <c r="T23" i="1" s="1"/>
  <c r="X22" i="1"/>
  <c r="V23" i="1"/>
  <c r="W23" i="1" s="1"/>
  <c r="O21" i="1"/>
  <c r="M22" i="1"/>
  <c r="N22" i="1" s="1"/>
  <c r="AI22" i="1"/>
  <c r="AJ22" i="1"/>
  <c r="AH23" i="1"/>
  <c r="E21" i="1"/>
  <c r="F21" i="1"/>
  <c r="D22" i="1"/>
  <c r="C22" i="1"/>
  <c r="B22" i="1"/>
  <c r="A23" i="1"/>
  <c r="I23" i="1"/>
  <c r="G24" i="1"/>
  <c r="H24" i="1" s="1"/>
  <c r="R21" i="1"/>
  <c r="P22" i="1"/>
  <c r="Q22" i="1" s="1"/>
  <c r="AD24" i="1"/>
  <c r="AC24" i="1"/>
  <c r="AB25" i="1"/>
  <c r="AD25" i="1" l="1"/>
  <c r="AC25" i="1"/>
  <c r="AB26" i="1"/>
  <c r="I24" i="1"/>
  <c r="G25" i="1"/>
  <c r="H25" i="1" s="1"/>
  <c r="AI23" i="1"/>
  <c r="AH24" i="1"/>
  <c r="AJ23" i="1"/>
  <c r="X23" i="1"/>
  <c r="V24" i="1"/>
  <c r="W24" i="1" s="1"/>
  <c r="M23" i="1"/>
  <c r="N23" i="1" s="1"/>
  <c r="O22" i="1"/>
  <c r="L23" i="1"/>
  <c r="J24" i="1"/>
  <c r="K24" i="1" s="1"/>
  <c r="S24" i="1"/>
  <c r="T24" i="1" s="1"/>
  <c r="U23" i="1"/>
  <c r="AG23" i="1"/>
  <c r="AF23" i="1"/>
  <c r="AE24" i="1"/>
  <c r="F22" i="1"/>
  <c r="E22" i="1"/>
  <c r="D23" i="1"/>
  <c r="Z23" i="1"/>
  <c r="AA23" i="1"/>
  <c r="Y24" i="1"/>
  <c r="R22" i="1"/>
  <c r="P23" i="1"/>
  <c r="Q23" i="1" s="1"/>
  <c r="B23" i="1"/>
  <c r="C23" i="1"/>
  <c r="A24" i="1"/>
  <c r="X24" i="1" l="1"/>
  <c r="V25" i="1"/>
  <c r="W25" i="1" s="1"/>
  <c r="C24" i="1"/>
  <c r="B24" i="1"/>
  <c r="A25" i="1"/>
  <c r="E23" i="1"/>
  <c r="F23" i="1"/>
  <c r="D24" i="1"/>
  <c r="O23" i="1"/>
  <c r="M24" i="1"/>
  <c r="N24" i="1" s="1"/>
  <c r="AA24" i="1"/>
  <c r="Z24" i="1"/>
  <c r="Y25" i="1"/>
  <c r="L24" i="1"/>
  <c r="J25" i="1"/>
  <c r="K25" i="1" s="1"/>
  <c r="AJ24" i="1"/>
  <c r="AI24" i="1"/>
  <c r="AH25" i="1"/>
  <c r="AC26" i="1"/>
  <c r="AD26" i="1"/>
  <c r="AB27" i="1"/>
  <c r="R23" i="1"/>
  <c r="P24" i="1"/>
  <c r="Q24" i="1" s="1"/>
  <c r="AF24" i="1"/>
  <c r="AG24" i="1"/>
  <c r="AE25" i="1"/>
  <c r="U24" i="1"/>
  <c r="S25" i="1"/>
  <c r="T25" i="1" s="1"/>
  <c r="G26" i="1"/>
  <c r="H26" i="1" s="1"/>
  <c r="I25" i="1"/>
  <c r="AF25" i="1" l="1"/>
  <c r="AE26" i="1"/>
  <c r="AG25" i="1"/>
  <c r="AI25" i="1"/>
  <c r="AJ25" i="1"/>
  <c r="AH26" i="1"/>
  <c r="U25" i="1"/>
  <c r="S26" i="1"/>
  <c r="T26" i="1" s="1"/>
  <c r="Z25" i="1"/>
  <c r="AA25" i="1"/>
  <c r="Y26" i="1"/>
  <c r="R24" i="1"/>
  <c r="P25" i="1"/>
  <c r="Q25" i="1" s="1"/>
  <c r="L25" i="1"/>
  <c r="J26" i="1"/>
  <c r="K26" i="1" s="1"/>
  <c r="G27" i="1"/>
  <c r="H27" i="1" s="1"/>
  <c r="I26" i="1"/>
  <c r="O24" i="1"/>
  <c r="M25" i="1"/>
  <c r="N25" i="1" s="1"/>
  <c r="X25" i="1"/>
  <c r="V26" i="1"/>
  <c r="W26" i="1" s="1"/>
  <c r="AC27" i="1"/>
  <c r="AD27" i="1"/>
  <c r="AB28" i="1"/>
  <c r="B25" i="1"/>
  <c r="C25" i="1"/>
  <c r="A26" i="1"/>
  <c r="F24" i="1"/>
  <c r="E24" i="1"/>
  <c r="D25" i="1"/>
  <c r="L26" i="1" l="1"/>
  <c r="J27" i="1"/>
  <c r="K27" i="1" s="1"/>
  <c r="AD28" i="1"/>
  <c r="AC28" i="1"/>
  <c r="AB29" i="1"/>
  <c r="AI26" i="1"/>
  <c r="AH27" i="1"/>
  <c r="AJ26" i="1"/>
  <c r="AF26" i="1"/>
  <c r="AE27" i="1"/>
  <c r="AG26" i="1"/>
  <c r="E25" i="1"/>
  <c r="F25" i="1"/>
  <c r="D26" i="1"/>
  <c r="O25" i="1"/>
  <c r="M26" i="1"/>
  <c r="N26" i="1" s="1"/>
  <c r="Z26" i="1"/>
  <c r="AA26" i="1"/>
  <c r="Y27" i="1"/>
  <c r="X26" i="1"/>
  <c r="V27" i="1"/>
  <c r="W27" i="1" s="1"/>
  <c r="R25" i="1"/>
  <c r="P26" i="1"/>
  <c r="Q26" i="1" s="1"/>
  <c r="C26" i="1"/>
  <c r="A27" i="1"/>
  <c r="B26" i="1"/>
  <c r="I27" i="1"/>
  <c r="G28" i="1"/>
  <c r="H28" i="1" s="1"/>
  <c r="U26" i="1"/>
  <c r="S27" i="1"/>
  <c r="T27" i="1" s="1"/>
  <c r="O26" i="1" l="1"/>
  <c r="M27" i="1"/>
  <c r="N27" i="1" s="1"/>
  <c r="AJ27" i="1"/>
  <c r="AH28" i="1"/>
  <c r="AI27" i="1"/>
  <c r="B27" i="1"/>
  <c r="C27" i="1"/>
  <c r="A28" i="1"/>
  <c r="AG27" i="1"/>
  <c r="AF27" i="1"/>
  <c r="AE28" i="1"/>
  <c r="R26" i="1"/>
  <c r="P27" i="1"/>
  <c r="Q27" i="1" s="1"/>
  <c r="S28" i="1"/>
  <c r="T28" i="1" s="1"/>
  <c r="U27" i="1"/>
  <c r="Y28" i="1"/>
  <c r="AA27" i="1"/>
  <c r="Z27" i="1"/>
  <c r="X27" i="1"/>
  <c r="V28" i="1"/>
  <c r="W28" i="1" s="1"/>
  <c r="E26" i="1"/>
  <c r="D27" i="1"/>
  <c r="F26" i="1"/>
  <c r="L27" i="1"/>
  <c r="J28" i="1"/>
  <c r="K28" i="1" s="1"/>
  <c r="I28" i="1"/>
  <c r="G29" i="1"/>
  <c r="H29" i="1" s="1"/>
  <c r="AD29" i="1"/>
  <c r="AC29" i="1"/>
  <c r="AB30" i="1"/>
  <c r="AC30" i="1" l="1"/>
  <c r="AD30" i="1"/>
  <c r="AB31" i="1"/>
  <c r="F27" i="1"/>
  <c r="E27" i="1"/>
  <c r="D28" i="1"/>
  <c r="C28" i="1"/>
  <c r="B28" i="1"/>
  <c r="A29" i="1"/>
  <c r="AG28" i="1"/>
  <c r="AF28" i="1"/>
  <c r="AE29" i="1"/>
  <c r="U28" i="1"/>
  <c r="S29" i="1"/>
  <c r="T29" i="1" s="1"/>
  <c r="AI28" i="1"/>
  <c r="AJ28" i="1"/>
  <c r="AH29" i="1"/>
  <c r="J29" i="1"/>
  <c r="K29" i="1" s="1"/>
  <c r="L28" i="1"/>
  <c r="V29" i="1"/>
  <c r="W29" i="1" s="1"/>
  <c r="X28" i="1"/>
  <c r="O27" i="1"/>
  <c r="M28" i="1"/>
  <c r="N28" i="1" s="1"/>
  <c r="I29" i="1"/>
  <c r="G30" i="1"/>
  <c r="H30" i="1" s="1"/>
  <c r="Z28" i="1"/>
  <c r="AA28" i="1"/>
  <c r="Y29" i="1"/>
  <c r="R27" i="1"/>
  <c r="P28" i="1"/>
  <c r="Q28" i="1" s="1"/>
  <c r="R28" i="1" l="1"/>
  <c r="P29" i="1"/>
  <c r="Q29" i="1" s="1"/>
  <c r="X29" i="1"/>
  <c r="V30" i="1"/>
  <c r="W30" i="1" s="1"/>
  <c r="AG29" i="1"/>
  <c r="AF29" i="1"/>
  <c r="AE30" i="1"/>
  <c r="I30" i="1"/>
  <c r="G31" i="1"/>
  <c r="H31" i="1" s="1"/>
  <c r="L29" i="1"/>
  <c r="J30" i="1"/>
  <c r="K30" i="1" s="1"/>
  <c r="AC31" i="1"/>
  <c r="AD31" i="1"/>
  <c r="AB32" i="1"/>
  <c r="Z29" i="1"/>
  <c r="AA29" i="1"/>
  <c r="Y30" i="1"/>
  <c r="AJ29" i="1"/>
  <c r="AI29" i="1"/>
  <c r="AH30" i="1"/>
  <c r="U29" i="1"/>
  <c r="S30" i="1"/>
  <c r="T30" i="1" s="1"/>
  <c r="D29" i="1"/>
  <c r="F28" i="1"/>
  <c r="E28" i="1"/>
  <c r="O28" i="1"/>
  <c r="M29" i="1"/>
  <c r="N29" i="1" s="1"/>
  <c r="C29" i="1"/>
  <c r="B29" i="1"/>
  <c r="A30" i="1"/>
  <c r="U30" i="1" l="1"/>
  <c r="S31" i="1"/>
  <c r="T31" i="1" s="1"/>
  <c r="J31" i="1"/>
  <c r="K31" i="1" s="1"/>
  <c r="L30" i="1"/>
  <c r="X30" i="1"/>
  <c r="V31" i="1"/>
  <c r="W31" i="1" s="1"/>
  <c r="AB33" i="1"/>
  <c r="AD32" i="1"/>
  <c r="AC32" i="1"/>
  <c r="B30" i="1"/>
  <c r="A31" i="1"/>
  <c r="C30" i="1"/>
  <c r="AG30" i="1"/>
  <c r="AF30" i="1"/>
  <c r="AE31" i="1"/>
  <c r="Z30" i="1"/>
  <c r="AA30" i="1"/>
  <c r="Y31" i="1"/>
  <c r="G32" i="1"/>
  <c r="H32" i="1" s="1"/>
  <c r="I31" i="1"/>
  <c r="P30" i="1"/>
  <c r="Q30" i="1" s="1"/>
  <c r="R29" i="1"/>
  <c r="O29" i="1"/>
  <c r="M30" i="1"/>
  <c r="N30" i="1" s="1"/>
  <c r="E29" i="1"/>
  <c r="F29" i="1"/>
  <c r="D30" i="1"/>
  <c r="AJ30" i="1"/>
  <c r="AH31" i="1"/>
  <c r="AI30" i="1"/>
  <c r="X31" i="1" l="1"/>
  <c r="V32" i="1"/>
  <c r="W32" i="1" s="1"/>
  <c r="AA31" i="1"/>
  <c r="Z31" i="1"/>
  <c r="Y32" i="1"/>
  <c r="J32" i="1"/>
  <c r="K32" i="1" s="1"/>
  <c r="L31" i="1"/>
  <c r="AI31" i="1"/>
  <c r="AJ31" i="1"/>
  <c r="AH32" i="1"/>
  <c r="R30" i="1"/>
  <c r="P31" i="1"/>
  <c r="Q31" i="1" s="1"/>
  <c r="M31" i="1"/>
  <c r="N31" i="1" s="1"/>
  <c r="O30" i="1"/>
  <c r="S32" i="1"/>
  <c r="T32" i="1" s="1"/>
  <c r="U31" i="1"/>
  <c r="D31" i="1"/>
  <c r="E30" i="1"/>
  <c r="F30" i="1"/>
  <c r="G33" i="1"/>
  <c r="H33" i="1" s="1"/>
  <c r="I32" i="1"/>
  <c r="AG31" i="1"/>
  <c r="AF31" i="1"/>
  <c r="AE32" i="1"/>
  <c r="B31" i="1"/>
  <c r="C31" i="1"/>
  <c r="A32" i="1"/>
  <c r="AC33" i="1"/>
  <c r="AB34" i="1"/>
  <c r="AD33" i="1"/>
  <c r="F31" i="1" l="1"/>
  <c r="D32" i="1"/>
  <c r="E31" i="1"/>
  <c r="J33" i="1"/>
  <c r="K33" i="1" s="1"/>
  <c r="L32" i="1"/>
  <c r="AE33" i="1"/>
  <c r="AG32" i="1"/>
  <c r="AF32" i="1"/>
  <c r="AB35" i="1"/>
  <c r="AC34" i="1"/>
  <c r="AD34" i="1"/>
  <c r="AJ32" i="1"/>
  <c r="AI32" i="1"/>
  <c r="AH33" i="1"/>
  <c r="V33" i="1"/>
  <c r="W33" i="1" s="1"/>
  <c r="X32" i="1"/>
  <c r="I33" i="1"/>
  <c r="G34" i="1"/>
  <c r="H34" i="1" s="1"/>
  <c r="O31" i="1"/>
  <c r="M32" i="1"/>
  <c r="N32" i="1" s="1"/>
  <c r="AA32" i="1"/>
  <c r="Y33" i="1"/>
  <c r="Z32" i="1"/>
  <c r="C32" i="1"/>
  <c r="B32" i="1"/>
  <c r="A33" i="1"/>
  <c r="S33" i="1"/>
  <c r="T33" i="1" s="1"/>
  <c r="U32" i="1"/>
  <c r="R31" i="1"/>
  <c r="P32" i="1"/>
  <c r="Q32" i="1" s="1"/>
  <c r="I34" i="1" l="1"/>
  <c r="G35" i="1"/>
  <c r="H35" i="1" s="1"/>
  <c r="AH34" i="1"/>
  <c r="AI33" i="1"/>
  <c r="AJ33" i="1"/>
  <c r="D33" i="1"/>
  <c r="E32" i="1"/>
  <c r="F32" i="1"/>
  <c r="P33" i="1"/>
  <c r="Q33" i="1" s="1"/>
  <c r="R32" i="1"/>
  <c r="U33" i="1"/>
  <c r="S34" i="1"/>
  <c r="T34" i="1" s="1"/>
  <c r="V34" i="1"/>
  <c r="W34" i="1" s="1"/>
  <c r="X33" i="1"/>
  <c r="J34" i="1"/>
  <c r="K34" i="1" s="1"/>
  <c r="L33" i="1"/>
  <c r="A34" i="1"/>
  <c r="C33" i="1"/>
  <c r="B33" i="1"/>
  <c r="AA33" i="1"/>
  <c r="Z33" i="1"/>
  <c r="Y34" i="1"/>
  <c r="AF33" i="1"/>
  <c r="AG33" i="1"/>
  <c r="AE34" i="1"/>
  <c r="M33" i="1"/>
  <c r="N33" i="1" s="1"/>
  <c r="O32" i="1"/>
  <c r="AB36" i="1"/>
  <c r="AC35" i="1"/>
  <c r="AD35" i="1"/>
  <c r="Y35" i="1" l="1"/>
  <c r="Z34" i="1"/>
  <c r="AA34" i="1"/>
  <c r="AG34" i="1"/>
  <c r="AE35" i="1"/>
  <c r="AF34" i="1"/>
  <c r="G36" i="1"/>
  <c r="I35" i="1"/>
  <c r="M34" i="1"/>
  <c r="N34" i="1" s="1"/>
  <c r="O33" i="1"/>
  <c r="C34" i="1"/>
  <c r="B34" i="1"/>
  <c r="A35" i="1"/>
  <c r="AJ34" i="1"/>
  <c r="AI34" i="1"/>
  <c r="AH35" i="1"/>
  <c r="AC36" i="1"/>
  <c r="AD36" i="1"/>
  <c r="X34" i="1"/>
  <c r="V35" i="1"/>
  <c r="W35" i="1" s="1"/>
  <c r="F33" i="1"/>
  <c r="E33" i="1"/>
  <c r="D34" i="1"/>
  <c r="F34" i="1" s="1"/>
  <c r="J35" i="1"/>
  <c r="K35" i="1" s="1"/>
  <c r="L34" i="1"/>
  <c r="S35" i="1"/>
  <c r="T35" i="1" s="1"/>
  <c r="U34" i="1"/>
  <c r="P34" i="1"/>
  <c r="Q34" i="1" s="1"/>
  <c r="R33" i="1"/>
  <c r="I36" i="1" l="1"/>
  <c r="H36" i="1"/>
  <c r="E34" i="1"/>
  <c r="D35" i="1"/>
  <c r="P35" i="1"/>
  <c r="Q35" i="1" s="1"/>
  <c r="R34" i="1"/>
  <c r="J36" i="1"/>
  <c r="L35" i="1"/>
  <c r="AJ35" i="1"/>
  <c r="AI35" i="1"/>
  <c r="AH36" i="1"/>
  <c r="U35" i="1"/>
  <c r="S36" i="1"/>
  <c r="T36" i="1" s="1"/>
  <c r="V36" i="1"/>
  <c r="W36" i="1" s="1"/>
  <c r="X35" i="1"/>
  <c r="B35" i="1"/>
  <c r="A36" i="1"/>
  <c r="C35" i="1"/>
  <c r="O34" i="1"/>
  <c r="M35" i="1"/>
  <c r="N35" i="1" s="1"/>
  <c r="AE36" i="1"/>
  <c r="AF35" i="1"/>
  <c r="AG35" i="1"/>
  <c r="AA35" i="1"/>
  <c r="Z35" i="1"/>
  <c r="Y36" i="1"/>
  <c r="L36" i="1" l="1"/>
  <c r="K36" i="1"/>
  <c r="U36" i="1"/>
  <c r="M36" i="1"/>
  <c r="O35" i="1"/>
  <c r="P36" i="1"/>
  <c r="R35" i="1"/>
  <c r="AA36" i="1"/>
  <c r="Z36" i="1"/>
  <c r="D36" i="1"/>
  <c r="F36" i="1" s="1"/>
  <c r="E35" i="1"/>
  <c r="F35" i="1"/>
  <c r="AF36" i="1"/>
  <c r="AG36" i="1"/>
  <c r="C36" i="1"/>
  <c r="B36" i="1"/>
  <c r="X36" i="1"/>
  <c r="AJ36" i="1"/>
  <c r="AI36" i="1"/>
  <c r="R36" i="1" l="1"/>
  <c r="Q36" i="1"/>
  <c r="O36" i="1"/>
  <c r="N36" i="1"/>
  <c r="E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C2" authorId="0" shapeId="0" xr:uid="{1E9B83AB-C10A-4F1C-9B3D-4C39E21C5AC9}">
      <text>
        <r>
          <rPr>
            <sz val="9"/>
            <color indexed="81"/>
            <rFont val="Segoe UI"/>
            <family val="2"/>
          </rPr>
          <t>Diese Jahreszahl wird vom Tabellenblatt "Ferientermine" automatisch übernommen (Zelle G1).</t>
        </r>
      </text>
    </comment>
    <comment ref="C4" authorId="0" shapeId="0" xr:uid="{FBED315B-BD46-408C-8D82-64B9C9DCB7B2}">
      <text>
        <r>
          <rPr>
            <sz val="9"/>
            <color indexed="81"/>
            <rFont val="Segoe UI"/>
            <family val="2"/>
          </rPr>
          <t>Die Feiertage werden automatisch für das jeweilige Jahr berechnet.</t>
        </r>
      </text>
    </comment>
    <comment ref="C30" authorId="0" shapeId="0" xr:uid="{99BCE474-53C3-4898-A0CF-85968B3AD88C}">
      <text>
        <r>
          <rPr>
            <b/>
            <sz val="9"/>
            <color indexed="81"/>
            <rFont val="Segoe UI"/>
            <family val="2"/>
          </rPr>
          <t xml:space="preserve">Trage hier das vollständige Datum des Feiertages ein. Beispiel: "01.11.2022"
</t>
        </r>
      </text>
    </comment>
    <comment ref="D30" authorId="0" shapeId="0" xr:uid="{74A8E09D-2DDF-4E61-BC74-59A25AC2BC7E}">
      <text>
        <r>
          <rPr>
            <b/>
            <sz val="9"/>
            <color indexed="81"/>
            <rFont val="Segoe UI"/>
            <family val="2"/>
          </rPr>
          <t>Trage hier den Namen des Feiertages ein.</t>
        </r>
      </text>
    </comment>
  </commentList>
</comments>
</file>

<file path=xl/sharedStrings.xml><?xml version="1.0" encoding="utf-8"?>
<sst xmlns="http://schemas.openxmlformats.org/spreadsheetml/2006/main" count="220" uniqueCount="127">
  <si>
    <t>Allgemeine Information über diese Vorlage</t>
  </si>
  <si>
    <t>Eingabemöglichkeiten</t>
  </si>
  <si>
    <t>Allgemeine Hinweise</t>
  </si>
  <si>
    <t>Die Vorlage kannst du frei verwenden und auch deinen Bedürfnissen anpassen. Sie hat keinen Blattschutz.</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</si>
  <si>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</si>
  <si>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</si>
  <si>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</si>
  <si>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</si>
  <si>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</si>
  <si>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</si>
  <si>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Telefonkette / Telefonliste</t>
  </si>
  <si>
    <t>￭ 13 kostenlose Kalender-Vorlagen</t>
  </si>
  <si>
    <t>oder</t>
  </si>
  <si>
    <t>￭ Wochenkalender für 4 Wochen zum Ausdrucken</t>
  </si>
  <si>
    <t>￭ Zeiterfassung für Projekte</t>
  </si>
  <si>
    <t>￭ Anwesenheitsliste</t>
  </si>
  <si>
    <t>￭ Excel Vorlage Vertretungsplan</t>
  </si>
  <si>
    <t>￭ Geburtstagskalender zum Ausdrucken</t>
  </si>
  <si>
    <t>￭ Kreuztabelle</t>
  </si>
  <si>
    <t>￭ Ordnerregister selbst gestalten</t>
  </si>
  <si>
    <t>￭ Stadt Land Fluss Vorlage</t>
  </si>
  <si>
    <t>￭ Übersicht Versicherungen</t>
  </si>
  <si>
    <t>￭ Terminzettel zum Ausdrucken</t>
  </si>
  <si>
    <t>Um nur einige zu nennen...</t>
  </si>
  <si>
    <t xml:space="preserve">Einfach mal vorbeischauen unter: </t>
  </si>
  <si>
    <t>https://www.alle-meine-vorlagen.de/</t>
  </si>
  <si>
    <t>Baden-Württemberg</t>
  </si>
  <si>
    <t>Weihnachten</t>
  </si>
  <si>
    <t>Winter</t>
  </si>
  <si>
    <t>Ostern</t>
  </si>
  <si>
    <t>Pfingsten</t>
  </si>
  <si>
    <t>Sommer</t>
  </si>
  <si>
    <t>Herbst</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</si>
  <si>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</si>
  <si>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</si>
  <si>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</si>
  <si>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</si>
  <si>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</si>
  <si>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</si>
  <si>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</si>
  <si>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</si>
  <si>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</si>
  <si>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</si>
  <si>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</si>
  <si>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</si>
  <si>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</si>
  <si>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</si>
  <si>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</si>
  <si>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t>
  </si>
  <si>
    <t>Block 1</t>
  </si>
  <si>
    <t>Ihre Auswahl aus Block 1</t>
  </si>
  <si>
    <t>Ferientitel</t>
  </si>
  <si>
    <t>von</t>
  </si>
  <si>
    <t>bis</t>
  </si>
  <si>
    <t>Setze ein "x"</t>
  </si>
  <si>
    <t>beim Bundesland</t>
  </si>
  <si>
    <t>Winterferien</t>
  </si>
  <si>
    <t>deiner Wahl</t>
  </si>
  <si>
    <t>Osterferien</t>
  </si>
  <si>
    <t>|</t>
  </si>
  <si>
    <t>Pfingstferien</t>
  </si>
  <si>
    <t>x</t>
  </si>
  <si>
    <t>Sommerferien</t>
  </si>
  <si>
    <t>Ferien für:</t>
  </si>
  <si>
    <t>Herbstferien</t>
  </si>
  <si>
    <t>Weihnachtsferien</t>
  </si>
  <si>
    <t>bewegliche Ferien 1</t>
  </si>
  <si>
    <t xml:space="preserve"> &lt;-- Achtung:</t>
  </si>
  <si>
    <t>bewegliche Ferien 2</t>
  </si>
  <si>
    <t xml:space="preserve"> wird nicht </t>
  </si>
  <si>
    <t>automatisch</t>
  </si>
  <si>
    <t>gelöscht.</t>
  </si>
  <si>
    <t>Daher selbst</t>
  </si>
  <si>
    <t>Block 2</t>
  </si>
  <si>
    <t>löschen</t>
  </si>
  <si>
    <t>Ihre Auswahl aus Block 2</t>
  </si>
  <si>
    <t xml:space="preserve">      |</t>
  </si>
  <si>
    <t xml:space="preserve"> &lt;--</t>
  </si>
  <si>
    <t>Monat</t>
  </si>
  <si>
    <t>bewegliche Ferien 3</t>
  </si>
  <si>
    <r>
      <rPr>
        <b/>
        <sz val="52"/>
        <color theme="3"/>
        <rFont val="Calibri"/>
        <family val="2"/>
        <scheme val="minor"/>
      </rPr>
      <t>Schuljahres</t>
    </r>
    <r>
      <rPr>
        <b/>
        <sz val="52"/>
        <color theme="5"/>
        <rFont val="Calibri"/>
        <family val="2"/>
        <scheme val="minor"/>
      </rPr>
      <t>kalender</t>
    </r>
  </si>
  <si>
    <t>Version 1.0</t>
  </si>
  <si>
    <t>Ferientermine nach Bundesland</t>
  </si>
  <si>
    <r>
      <t xml:space="preserve">Hier kannst du die Ferien des Bundeslandes deiner Wahl definieren. 
Setze dazu einfach ein "x" neben das gewünschte Bundesland in das orangene Feld der Spalte "O". Hier wird nur das erste "x" berücksichtigt (von oben nach unten). Daher bitte darauf achten, dass nur ein "x" eingegeben wird.
In Block 1 erscheinen die Ferien für die Bundesländer 1-8 (Baden-Württemberg bis Mecklenburg-Vorpommern).
In Block 2 erscheinen die Ferien der Bundesländer 9-16 (Niedersachsen bis Thüringen).
Für die Eingabe von beweglichen Ferien stehen 2 Zeilen zur Verfügung (hellrot markiert). Gib deine beweglichen Ferien entweder in Block 1 oder in Block 2 ein (je nachdem in welchem Block sich dein ausgewähltes Bundesland befindet). 
</t>
    </r>
    <r>
      <rPr>
        <b/>
        <sz val="11"/>
        <color theme="1"/>
        <rFont val="Calibri"/>
        <family val="2"/>
        <scheme val="minor"/>
      </rPr>
      <t>ACHTUNG:</t>
    </r>
    <r>
      <rPr>
        <sz val="11"/>
        <color theme="1"/>
        <rFont val="Calibri"/>
        <family val="2"/>
        <scheme val="minor"/>
      </rPr>
      <t xml:space="preserve"> Bei der Eingabe bitte vollständiges Datum eingeben, z.B. "01.01.2022".</t>
    </r>
  </si>
  <si>
    <t xml:space="preserve">Sommerferien </t>
  </si>
  <si>
    <t>Sommer 23</t>
  </si>
  <si>
    <t>Passwort Blattschutz: "Schuljahreskalender"</t>
  </si>
  <si>
    <t>Datum</t>
  </si>
  <si>
    <t>Feiertag</t>
  </si>
  <si>
    <t>Berechnung</t>
  </si>
  <si>
    <t>bundeseinheitliche Feiertage (Deutschland)</t>
  </si>
  <si>
    <t>Neujahr</t>
  </si>
  <si>
    <t>01.01.</t>
  </si>
  <si>
    <t>Karfreitag</t>
  </si>
  <si>
    <t>Ostersonntag -2</t>
  </si>
  <si>
    <t>Ostersonntag</t>
  </si>
  <si>
    <t>Ostermontag</t>
  </si>
  <si>
    <t>Ostersonntag +1</t>
  </si>
  <si>
    <t>1. Mai/Tag der Arbeit</t>
  </si>
  <si>
    <t>01.05.</t>
  </si>
  <si>
    <t>Ch. Himmelfahrt (Vatertag)</t>
  </si>
  <si>
    <t>Ostersonntag +39</t>
  </si>
  <si>
    <t>Pfingstsonntag</t>
  </si>
  <si>
    <t>Ostersonntag +49</t>
  </si>
  <si>
    <t>Pfingstmontag</t>
  </si>
  <si>
    <t>Ostersonntag +50</t>
  </si>
  <si>
    <t>Tag d. Deut. Einheit</t>
  </si>
  <si>
    <t>03.10.</t>
  </si>
  <si>
    <t>1. Weihnachtstag</t>
  </si>
  <si>
    <t>25.12.</t>
  </si>
  <si>
    <t>2. Weihnachtstag</t>
  </si>
  <si>
    <t>26.12.</t>
  </si>
  <si>
    <t>deine spezifischen Tage</t>
  </si>
  <si>
    <t xml:space="preserve">Hier kannst du bis zu 15 eigene Termine oder bundeslandspezifische Feiertage eingeben
</t>
  </si>
  <si>
    <t>Du kannst dein Bundesland auswählen und zusätzlich 2 bewegliche Ferienserien eintragen.</t>
  </si>
  <si>
    <t>Mit der Vorlage Schuljahreskalender kannst du einen Schuljahreskalender für dein Bundesland erstellen. Du wählst einfach dein Bundesland aus und schon hast du einen Schuljahreskalender erstellt, der dir alle Ferien deines Bundeslandes anzeigt. Zusätzlich werden die bundeseinheitlichen Feiertage angezeigt.</t>
  </si>
  <si>
    <t>Herbst 23</t>
  </si>
  <si>
    <t>Weihnachten 23/24</t>
  </si>
  <si>
    <t>Winter 24</t>
  </si>
  <si>
    <t>Ostern 24</t>
  </si>
  <si>
    <t>Pfingsten 24</t>
  </si>
  <si>
    <t>Sommer 24</t>
  </si>
  <si>
    <t>2024/25</t>
  </si>
  <si>
    <t>Ferientermine für das Jahr 2024/2025</t>
  </si>
  <si>
    <t>Schulfest</t>
  </si>
  <si>
    <t>Sporttag</t>
  </si>
  <si>
    <t>Schuljahreskalender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</si>
</sst>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d/\ dd"/>
    <numFmt numFmtId="165" formatCode="dd/\ ddd"/>
    <numFmt numFmtId="166" formatCode="dd\ ddd"/>
  </numFmts>
  <fonts count="44">
    <font>
      <sz val="11"/>
      <color theme="1"/>
      <name val="Calibri"/>
      <family val="2"/>
      <scheme val="minor"/>
    </font>
    <font>
      <u/>
      <sz val="11"/>
      <color theme="10"/>
      <name val="Calibri"/>
      <family val="2"/>
      <scheme val="minor"/>
    </font>
    <font>
      <b/>
      <sz val="13"/>
      <color theme="1"/>
      <name val="Calibri"/>
      <family val="2"/>
      <scheme val="minor"/>
    </font>
    <font>
      <sz val="13"/>
      <color theme="1"/>
      <name val="Calibri"/>
      <family val="2"/>
      <scheme val="minor"/>
    </font>
    <font>
      <u/>
      <sz val="13"/>
      <color rgb="FF00B050"/>
      <name val="Calibri"/>
      <family val="2"/>
      <scheme val="minor"/>
    </font>
    <font>
      <b/>
      <sz val="52"/>
      <color theme="3" tint="0.39997558519241921"/>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b/>
      <sz val="11"/>
      <color theme="10"/>
      <name val="Calibri"/>
      <family val="2"/>
      <scheme val="minor"/>
    </font>
    <font>
      <sz val="11"/>
      <color theme="1"/>
      <name val="Arial"/>
      <family val="2"/>
    </font>
    <font>
      <sz val="11"/>
      <color rgb="FF0070C0"/>
      <name val="Calibri"/>
      <family val="2"/>
      <scheme val="minor"/>
    </font>
    <font>
      <sz val="11"/>
      <color rgb="FFFF0000"/>
      <name val="Calibri"/>
      <family val="2"/>
      <scheme val="minor"/>
    </font>
    <font>
      <b/>
      <sz val="11"/>
      <color theme="1"/>
      <name val="Calibri"/>
      <family val="2"/>
      <scheme val="minor"/>
    </font>
    <font>
      <b/>
      <sz val="24"/>
      <color theme="0"/>
      <name val="Calibri"/>
      <family val="2"/>
      <scheme val="minor"/>
    </font>
    <font>
      <b/>
      <sz val="52"/>
      <color theme="3"/>
      <name val="Calibri"/>
      <family val="2"/>
      <scheme val="minor"/>
    </font>
    <font>
      <b/>
      <sz val="52"/>
      <color theme="5"/>
      <name val="Calibri"/>
      <family val="2"/>
      <scheme val="minor"/>
    </font>
    <font>
      <sz val="10"/>
      <color theme="1"/>
      <name val="Calibri"/>
      <family val="2"/>
      <scheme val="minor"/>
    </font>
    <font>
      <b/>
      <sz val="10"/>
      <color theme="1"/>
      <name val="Calibri"/>
      <family val="2"/>
      <scheme val="minor"/>
    </font>
    <font>
      <i/>
      <sz val="11"/>
      <color rgb="FFFF0000"/>
      <name val="Calibri"/>
      <family val="2"/>
      <scheme val="minor"/>
    </font>
    <font>
      <i/>
      <sz val="11"/>
      <color rgb="FFC00000"/>
      <name val="Calibri"/>
      <family val="2"/>
      <scheme val="minor"/>
    </font>
    <font>
      <sz val="11"/>
      <color rgb="FFC00000"/>
      <name val="Calibri"/>
      <family val="2"/>
      <scheme val="minor"/>
    </font>
    <font>
      <sz val="11"/>
      <color theme="0" tint="-0.34998626667073579"/>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b/>
      <sz val="20"/>
      <color theme="1"/>
      <name val="Calibri"/>
      <family val="2"/>
      <scheme val="minor"/>
    </font>
    <font>
      <sz val="11"/>
      <color rgb="FF00B050"/>
      <name val="Calibri"/>
      <family val="2"/>
      <scheme val="minor"/>
    </font>
    <font>
      <sz val="11"/>
      <color theme="8" tint="-0.249977111117893"/>
      <name val="Calibri"/>
      <family val="2"/>
      <scheme val="minor"/>
    </font>
    <font>
      <b/>
      <sz val="52"/>
      <color theme="8" tint="-0.249977111117893"/>
      <name val="Calibri"/>
      <family val="2"/>
      <scheme val="minor"/>
    </font>
    <font>
      <sz val="32"/>
      <color theme="3"/>
      <name val="Calibri"/>
      <family val="2"/>
      <scheme val="minor"/>
    </font>
    <font>
      <sz val="9"/>
      <color indexed="81"/>
      <name val="Segoe UI"/>
      <family val="2"/>
    </font>
    <font>
      <b/>
      <sz val="9"/>
      <color indexed="81"/>
      <name val="Segoe UI"/>
      <family val="2"/>
    </font>
    <font>
      <sz val="9"/>
      <color theme="1" tint="0.34998626667073579"/>
      <name val="Arial Unicode MS"/>
      <family val="2"/>
    </font>
  </fonts>
  <fills count="18">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theme="3"/>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rgb="FF92D050"/>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3" tint="0.59999389629810485"/>
        <bgColor theme="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EF9F4"/>
        <bgColor indexed="64"/>
      </patternFill>
    </fill>
    <fill>
      <patternFill patternType="solid">
        <fgColor rgb="FFF1F5F9"/>
        <bgColor indexed="64"/>
      </patternFill>
    </fill>
  </fills>
  <borders count="51">
    <border>
      <left/>
      <right/>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top/>
      <bottom style="medium">
        <color indexed="64"/>
      </bottom>
      <diagonal/>
    </border>
    <border>
      <left/>
      <right/>
      <top/>
      <bottom style="double">
        <color rgb="FF00B050"/>
      </bottom>
      <diagonal/>
    </border>
    <border>
      <left/>
      <right/>
      <top style="medium">
        <color indexed="64"/>
      </top>
      <bottom style="medium">
        <color indexed="64"/>
      </bottom>
      <diagonal/>
    </border>
    <border>
      <left/>
      <right/>
      <top style="medium">
        <color indexed="64"/>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thin">
        <color theme="0"/>
      </bottom>
      <diagonal/>
    </border>
    <border>
      <left/>
      <right style="medium">
        <color indexed="64"/>
      </right>
      <top style="medium">
        <color indexed="64"/>
      </top>
      <bottom style="thin">
        <color theme="0"/>
      </bottom>
      <diagonal/>
    </border>
    <border>
      <left/>
      <right/>
      <top style="thin">
        <color indexed="64"/>
      </top>
      <bottom style="medium">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hair">
        <color indexed="64"/>
      </top>
      <bottom style="hair">
        <color theme="1"/>
      </bottom>
      <diagonal/>
    </border>
    <border>
      <left/>
      <right/>
      <top style="hair">
        <color theme="1"/>
      </top>
      <bottom style="medium">
        <color indexed="64"/>
      </bottom>
      <diagonal/>
    </border>
  </borders>
  <cellStyleXfs count="2">
    <xf numFmtId="0" fontId="0" fillId="0" borderId="0"/>
    <xf numFmtId="0" fontId="1" fillId="0" borderId="0" applyNumberFormat="0" applyFill="0" applyBorder="0" applyAlignment="0" applyProtection="0"/>
  </cellStyleXfs>
  <cellXfs count="190">
    <xf numFmtId="0" fontId="0" fillId="0" borderId="0" xfId="0"/>
    <xf numFmtId="164" fontId="0" fillId="0" borderId="0" xfId="0" applyNumberFormat="1"/>
    <xf numFmtId="0" fontId="2" fillId="0" borderId="0" xfId="0" applyFont="1" applyAlignment="1">
      <alignment horizontal="center" vertical="center"/>
    </xf>
    <xf numFmtId="0" fontId="3" fillId="0" borderId="0" xfId="0" applyFont="1"/>
    <xf numFmtId="0" fontId="7" fillId="0" borderId="0" xfId="0" applyFont="1"/>
    <xf numFmtId="0" fontId="8" fillId="0" borderId="0" xfId="0" applyFont="1"/>
    <xf numFmtId="0" fontId="9" fillId="0" borderId="0" xfId="0" applyFont="1"/>
    <xf numFmtId="0" fontId="10" fillId="2" borderId="0" xfId="0" applyFont="1" applyFill="1"/>
    <xf numFmtId="0" fontId="6" fillId="2" borderId="0" xfId="0" applyFont="1" applyFill="1"/>
    <xf numFmtId="0" fontId="11" fillId="0" borderId="0" xfId="0" applyFont="1" applyAlignment="1">
      <alignment vertical="top" wrapText="1"/>
    </xf>
    <xf numFmtId="0" fontId="0" fillId="0" borderId="0" xfId="0" applyAlignment="1">
      <alignment wrapText="1"/>
    </xf>
    <xf numFmtId="0" fontId="12" fillId="0" borderId="0" xfId="0" applyFont="1"/>
    <xf numFmtId="0" fontId="13" fillId="2" borderId="0" xfId="0" applyFont="1" applyFill="1"/>
    <xf numFmtId="0" fontId="14" fillId="0" borderId="0" xfId="0" applyFont="1" applyAlignment="1">
      <alignment vertical="top" wrapText="1"/>
    </xf>
    <xf numFmtId="0" fontId="0" fillId="0" borderId="7" xfId="0" applyBorder="1"/>
    <xf numFmtId="0" fontId="0" fillId="0" borderId="7" xfId="0" applyBorder="1" applyAlignment="1">
      <alignment wrapText="1"/>
    </xf>
    <xf numFmtId="0" fontId="15" fillId="0" borderId="0" xfId="0" applyFont="1"/>
    <xf numFmtId="0" fontId="16" fillId="0" borderId="0" xfId="1" applyFont="1" applyAlignment="1">
      <alignment horizontal="left"/>
    </xf>
    <xf numFmtId="0" fontId="1" fillId="0" borderId="0" xfId="1" applyAlignment="1">
      <alignment horizontal="left"/>
    </xf>
    <xf numFmtId="0" fontId="17" fillId="0" borderId="0" xfId="1" applyFont="1" applyAlignment="1">
      <alignment horizontal="left"/>
    </xf>
    <xf numFmtId="0" fontId="1" fillId="0" borderId="0" xfId="1" applyAlignment="1">
      <alignment horizontal="left" indent="1"/>
    </xf>
    <xf numFmtId="0" fontId="18" fillId="0" borderId="0" xfId="0" applyFont="1" applyAlignment="1">
      <alignment horizontal="left"/>
    </xf>
    <xf numFmtId="0" fontId="19" fillId="0" borderId="0" xfId="1" applyFont="1" applyAlignment="1">
      <alignment horizontal="left" indent="1"/>
    </xf>
    <xf numFmtId="0" fontId="20" fillId="0" borderId="0" xfId="0" applyFont="1" applyAlignment="1">
      <alignment horizontal="right"/>
    </xf>
    <xf numFmtId="0" fontId="21" fillId="0" borderId="0" xfId="0" applyFont="1" applyAlignment="1">
      <alignment horizontal="left" indent="1"/>
    </xf>
    <xf numFmtId="0" fontId="15" fillId="0" borderId="0" xfId="0" applyFont="1" applyAlignment="1">
      <alignment horizontal="left" indent="1"/>
    </xf>
    <xf numFmtId="165" fontId="0" fillId="0" borderId="0" xfId="0" applyNumberFormat="1"/>
    <xf numFmtId="0" fontId="5" fillId="0" borderId="6" xfId="0" applyFont="1" applyBorder="1" applyAlignment="1">
      <alignment vertical="center"/>
    </xf>
    <xf numFmtId="0" fontId="0" fillId="0" borderId="0" xfId="0" applyAlignment="1">
      <alignment horizontal="center"/>
    </xf>
    <xf numFmtId="0" fontId="0" fillId="6" borderId="0" xfId="0" applyFill="1" applyAlignment="1">
      <alignment horizontal="right"/>
    </xf>
    <xf numFmtId="14" fontId="0" fillId="6" borderId="14" xfId="0" applyNumberFormat="1" applyFill="1" applyBorder="1" applyAlignment="1">
      <alignment horizontal="left" vertical="center"/>
    </xf>
    <xf numFmtId="0" fontId="0" fillId="7" borderId="0" xfId="0" applyFill="1" applyAlignment="1">
      <alignment horizontal="right"/>
    </xf>
    <xf numFmtId="14" fontId="0" fillId="7" borderId="14" xfId="0" applyNumberFormat="1" applyFill="1" applyBorder="1" applyAlignment="1">
      <alignment horizontal="left" vertical="center"/>
    </xf>
    <xf numFmtId="14" fontId="0" fillId="7" borderId="15" xfId="0" applyNumberFormat="1" applyFill="1" applyBorder="1" applyAlignment="1">
      <alignment horizontal="left" vertical="center"/>
    </xf>
    <xf numFmtId="14" fontId="0" fillId="7" borderId="16" xfId="0" applyNumberFormat="1" applyFill="1" applyBorder="1" applyAlignment="1">
      <alignment horizontal="left" vertical="center"/>
    </xf>
    <xf numFmtId="14" fontId="0" fillId="7" borderId="17" xfId="0" applyNumberFormat="1" applyFill="1" applyBorder="1" applyAlignment="1">
      <alignment horizontal="left" vertical="center"/>
    </xf>
    <xf numFmtId="14" fontId="0" fillId="0" borderId="0" xfId="0" applyNumberFormat="1" applyAlignment="1">
      <alignment horizontal="left"/>
    </xf>
    <xf numFmtId="0" fontId="0" fillId="8" borderId="19" xfId="0" applyFill="1" applyBorder="1" applyAlignment="1">
      <alignment horizontal="center"/>
    </xf>
    <xf numFmtId="0" fontId="0" fillId="8" borderId="20" xfId="0" applyFill="1" applyBorder="1"/>
    <xf numFmtId="14" fontId="27" fillId="8" borderId="21" xfId="0" applyNumberFormat="1" applyFont="1" applyFill="1" applyBorder="1" applyAlignment="1">
      <alignment horizontal="left"/>
    </xf>
    <xf numFmtId="14" fontId="27" fillId="0" borderId="0" xfId="0" applyNumberFormat="1" applyFont="1" applyAlignment="1">
      <alignment horizontal="left"/>
    </xf>
    <xf numFmtId="0" fontId="27" fillId="0" borderId="0" xfId="0" applyFont="1"/>
    <xf numFmtId="14" fontId="0" fillId="8" borderId="22" xfId="0" applyNumberFormat="1" applyFill="1" applyBorder="1" applyAlignment="1">
      <alignment horizontal="left"/>
    </xf>
    <xf numFmtId="0" fontId="23" fillId="8" borderId="0" xfId="0" applyFont="1" applyFill="1"/>
    <xf numFmtId="0" fontId="0" fillId="8" borderId="0" xfId="0" applyFill="1"/>
    <xf numFmtId="0" fontId="0" fillId="8" borderId="23" xfId="0" applyFill="1" applyBorder="1"/>
    <xf numFmtId="0" fontId="27" fillId="0" borderId="0" xfId="0" applyFont="1" applyAlignment="1">
      <alignment horizontal="left"/>
    </xf>
    <xf numFmtId="0" fontId="27" fillId="8" borderId="0" xfId="0" applyFont="1" applyFill="1" applyAlignment="1">
      <alignment horizontal="left" vertical="center"/>
    </xf>
    <xf numFmtId="0" fontId="0" fillId="0" borderId="0" xfId="0" applyAlignment="1">
      <alignment horizontal="left"/>
    </xf>
    <xf numFmtId="0" fontId="27" fillId="9" borderId="24" xfId="0" applyFont="1" applyFill="1" applyBorder="1" applyAlignment="1">
      <alignment horizontal="left"/>
    </xf>
    <xf numFmtId="0" fontId="27" fillId="9" borderId="26" xfId="0" applyFont="1" applyFill="1" applyBorder="1" applyAlignment="1">
      <alignment horizontal="left"/>
    </xf>
    <xf numFmtId="0" fontId="27" fillId="9" borderId="14" xfId="0" applyFont="1" applyFill="1" applyBorder="1"/>
    <xf numFmtId="0" fontId="29" fillId="0" borderId="0" xfId="0" applyFont="1"/>
    <xf numFmtId="0" fontId="27" fillId="6" borderId="24" xfId="0" applyFont="1" applyFill="1" applyBorder="1" applyAlignment="1">
      <alignment horizontal="left"/>
    </xf>
    <xf numFmtId="0" fontId="27" fillId="6" borderId="26" xfId="0" applyFont="1" applyFill="1" applyBorder="1" applyAlignment="1">
      <alignment horizontal="left"/>
    </xf>
    <xf numFmtId="14" fontId="27" fillId="6" borderId="14" xfId="0" applyNumberFormat="1" applyFont="1" applyFill="1" applyBorder="1" applyAlignment="1">
      <alignment horizontal="left"/>
    </xf>
    <xf numFmtId="0" fontId="22" fillId="0" borderId="0" xfId="0" applyFont="1" applyAlignment="1">
      <alignment horizontal="center"/>
    </xf>
    <xf numFmtId="0" fontId="0" fillId="3" borderId="12" xfId="0" applyFill="1" applyBorder="1" applyAlignment="1" applyProtection="1">
      <alignment horizontal="center"/>
      <protection locked="0"/>
    </xf>
    <xf numFmtId="0" fontId="23" fillId="0" borderId="0" xfId="0" applyFont="1"/>
    <xf numFmtId="0" fontId="0" fillId="3" borderId="14" xfId="0" applyFill="1" applyBorder="1" applyAlignment="1" applyProtection="1">
      <alignment horizontal="center"/>
      <protection locked="0"/>
    </xf>
    <xf numFmtId="0" fontId="23" fillId="8" borderId="29" xfId="0" applyFont="1" applyFill="1" applyBorder="1"/>
    <xf numFmtId="0" fontId="23" fillId="8" borderId="8" xfId="0" applyFont="1" applyFill="1" applyBorder="1"/>
    <xf numFmtId="0" fontId="0" fillId="8" borderId="8" xfId="0" applyFill="1" applyBorder="1"/>
    <xf numFmtId="0" fontId="0" fillId="8" borderId="30" xfId="0" applyFill="1" applyBorder="1"/>
    <xf numFmtId="0" fontId="28" fillId="9" borderId="31" xfId="0" applyFont="1" applyFill="1" applyBorder="1" applyAlignment="1">
      <alignment horizontal="left"/>
    </xf>
    <xf numFmtId="0" fontId="28" fillId="9" borderId="32" xfId="0" applyFont="1" applyFill="1" applyBorder="1" applyAlignment="1">
      <alignment horizontal="left"/>
    </xf>
    <xf numFmtId="0" fontId="28" fillId="10" borderId="31" xfId="0" applyFont="1" applyFill="1" applyBorder="1"/>
    <xf numFmtId="0" fontId="28" fillId="10" borderId="32" xfId="0" applyFont="1" applyFill="1" applyBorder="1"/>
    <xf numFmtId="0" fontId="27" fillId="6" borderId="22" xfId="0" applyFont="1" applyFill="1" applyBorder="1" applyAlignment="1">
      <alignment horizontal="left"/>
    </xf>
    <xf numFmtId="0" fontId="27" fillId="6" borderId="23" xfId="0" applyFont="1" applyFill="1" applyBorder="1" applyAlignment="1">
      <alignment horizontal="left"/>
    </xf>
    <xf numFmtId="14" fontId="27" fillId="6" borderId="22" xfId="0" applyNumberFormat="1" applyFont="1" applyFill="1" applyBorder="1" applyAlignment="1">
      <alignment horizontal="left"/>
    </xf>
    <xf numFmtId="14" fontId="27" fillId="11" borderId="14" xfId="0" applyNumberFormat="1" applyFont="1" applyFill="1" applyBorder="1" applyAlignment="1" applyProtection="1">
      <alignment horizontal="left"/>
      <protection locked="0"/>
    </xf>
    <xf numFmtId="0" fontId="30" fillId="8" borderId="0" xfId="0" applyFont="1" applyFill="1"/>
    <xf numFmtId="14" fontId="0" fillId="8" borderId="0" xfId="0" applyNumberFormat="1" applyFill="1" applyAlignment="1">
      <alignment horizontal="left"/>
    </xf>
    <xf numFmtId="14" fontId="0" fillId="12" borderId="22" xfId="0" applyNumberFormat="1" applyFill="1" applyBorder="1" applyAlignment="1">
      <alignment horizontal="left"/>
    </xf>
    <xf numFmtId="0" fontId="0" fillId="12" borderId="0" xfId="0" applyFill="1"/>
    <xf numFmtId="14" fontId="0" fillId="12" borderId="0" xfId="0" applyNumberFormat="1" applyFill="1" applyAlignment="1">
      <alignment horizontal="left"/>
    </xf>
    <xf numFmtId="0" fontId="30" fillId="12" borderId="0" xfId="0" applyFont="1" applyFill="1"/>
    <xf numFmtId="0" fontId="23" fillId="12" borderId="0" xfId="0" applyFont="1" applyFill="1"/>
    <xf numFmtId="0" fontId="27" fillId="12" borderId="0" xfId="0" applyFont="1" applyFill="1" applyAlignment="1">
      <alignment horizontal="left" vertical="center"/>
    </xf>
    <xf numFmtId="0" fontId="31" fillId="12" borderId="0" xfId="0" applyFont="1" applyFill="1"/>
    <xf numFmtId="0" fontId="27" fillId="6" borderId="33" xfId="0" applyFont="1" applyFill="1" applyBorder="1" applyAlignment="1">
      <alignment horizontal="left"/>
    </xf>
    <xf numFmtId="0" fontId="27" fillId="6" borderId="34" xfId="0" applyFont="1" applyFill="1" applyBorder="1" applyAlignment="1">
      <alignment horizontal="left"/>
    </xf>
    <xf numFmtId="14" fontId="27" fillId="6" borderId="33" xfId="0" applyNumberFormat="1" applyFont="1" applyFill="1" applyBorder="1" applyAlignment="1">
      <alignment horizontal="left"/>
    </xf>
    <xf numFmtId="14" fontId="31" fillId="12" borderId="0" xfId="0" applyNumberFormat="1" applyFont="1" applyFill="1" applyAlignment="1">
      <alignment horizontal="left"/>
    </xf>
    <xf numFmtId="0" fontId="0" fillId="3" borderId="16" xfId="0" applyFill="1" applyBorder="1" applyAlignment="1" applyProtection="1">
      <alignment horizontal="center"/>
      <protection locked="0"/>
    </xf>
    <xf numFmtId="0" fontId="31" fillId="12" borderId="23" xfId="0" applyFont="1" applyFill="1" applyBorder="1"/>
    <xf numFmtId="0" fontId="32" fillId="0" borderId="0" xfId="0" applyFont="1" applyAlignment="1">
      <alignment horizontal="center"/>
    </xf>
    <xf numFmtId="0" fontId="0" fillId="0" borderId="0" xfId="0" applyProtection="1">
      <protection locked="0"/>
    </xf>
    <xf numFmtId="0" fontId="0" fillId="11" borderId="14" xfId="0" applyFill="1" applyBorder="1" applyProtection="1">
      <protection locked="0"/>
    </xf>
    <xf numFmtId="0" fontId="0" fillId="12" borderId="23" xfId="0" applyFill="1" applyBorder="1"/>
    <xf numFmtId="14" fontId="0" fillId="12" borderId="33" xfId="0" applyNumberFormat="1" applyFill="1" applyBorder="1" applyAlignment="1">
      <alignment horizontal="left"/>
    </xf>
    <xf numFmtId="0" fontId="0" fillId="12" borderId="6" xfId="0" applyFill="1" applyBorder="1"/>
    <xf numFmtId="14" fontId="0" fillId="12" borderId="6" xfId="0" applyNumberFormat="1" applyFill="1" applyBorder="1" applyAlignment="1">
      <alignment horizontal="left"/>
    </xf>
    <xf numFmtId="0" fontId="0" fillId="12" borderId="34" xfId="0" applyFill="1" applyBorder="1"/>
    <xf numFmtId="14" fontId="27" fillId="6" borderId="36" xfId="0" applyNumberFormat="1" applyFont="1" applyFill="1" applyBorder="1" applyAlignment="1">
      <alignment horizontal="left"/>
    </xf>
    <xf numFmtId="14" fontId="27" fillId="6" borderId="37" xfId="0" applyNumberFormat="1" applyFont="1" applyFill="1" applyBorder="1" applyAlignment="1">
      <alignment horizontal="left"/>
    </xf>
    <xf numFmtId="14" fontId="0" fillId="14" borderId="14" xfId="0" applyNumberFormat="1" applyFill="1" applyBorder="1" applyAlignment="1">
      <alignment horizontal="left"/>
    </xf>
    <xf numFmtId="0" fontId="0" fillId="14" borderId="24" xfId="0" applyFill="1" applyBorder="1"/>
    <xf numFmtId="0" fontId="0" fillId="14" borderId="26" xfId="0" applyFill="1" applyBorder="1"/>
    <xf numFmtId="0" fontId="27" fillId="14" borderId="29" xfId="0" applyFont="1" applyFill="1" applyBorder="1" applyAlignment="1">
      <alignment horizontal="left"/>
    </xf>
    <xf numFmtId="0" fontId="0" fillId="14" borderId="8" xfId="0" applyFill="1" applyBorder="1"/>
    <xf numFmtId="0" fontId="0" fillId="14" borderId="30" xfId="0" applyFill="1" applyBorder="1"/>
    <xf numFmtId="0" fontId="0" fillId="0" borderId="0" xfId="0" applyAlignment="1">
      <alignment horizontal="right"/>
    </xf>
    <xf numFmtId="49" fontId="0" fillId="0" borderId="0" xfId="0" applyNumberFormat="1" applyAlignment="1">
      <alignment horizontal="right"/>
    </xf>
    <xf numFmtId="14" fontId="0" fillId="0" borderId="0" xfId="0" applyNumberFormat="1" applyAlignment="1">
      <alignment horizontal="left" vertical="center"/>
    </xf>
    <xf numFmtId="0" fontId="37" fillId="0" borderId="0" xfId="0" applyFont="1"/>
    <xf numFmtId="0" fontId="5" fillId="0" borderId="0" xfId="0" applyFont="1"/>
    <xf numFmtId="0" fontId="5" fillId="0" borderId="6" xfId="0" applyFont="1" applyBorder="1"/>
    <xf numFmtId="0" fontId="38" fillId="0" borderId="42" xfId="0" applyFont="1" applyBorder="1"/>
    <xf numFmtId="0" fontId="39" fillId="0" borderId="42" xfId="0" applyFont="1" applyBorder="1" applyAlignment="1">
      <alignment vertical="center"/>
    </xf>
    <xf numFmtId="0" fontId="40" fillId="0" borderId="42" xfId="0" applyFont="1" applyBorder="1" applyAlignment="1">
      <alignment vertical="center"/>
    </xf>
    <xf numFmtId="0" fontId="36" fillId="0" borderId="0" xfId="0" applyFont="1"/>
    <xf numFmtId="0" fontId="0" fillId="14" borderId="14" xfId="0" applyFill="1" applyBorder="1"/>
    <xf numFmtId="14" fontId="27" fillId="7" borderId="14" xfId="0" applyNumberFormat="1" applyFont="1" applyFill="1" applyBorder="1" applyAlignment="1">
      <alignment horizontal="left"/>
    </xf>
    <xf numFmtId="0" fontId="27" fillId="7" borderId="14" xfId="0" applyFont="1" applyFill="1" applyBorder="1"/>
    <xf numFmtId="0" fontId="0" fillId="0" borderId="43" xfId="0" applyBorder="1" applyAlignment="1">
      <alignment horizontal="center"/>
    </xf>
    <xf numFmtId="0" fontId="0" fillId="0" borderId="44" xfId="0" applyBorder="1" applyAlignment="1">
      <alignment horizontal="center" vertical="center" textRotation="90"/>
    </xf>
    <xf numFmtId="14" fontId="27" fillId="0" borderId="25" xfId="0" applyNumberFormat="1" applyFont="1" applyBorder="1" applyAlignment="1">
      <alignment horizontal="left"/>
    </xf>
    <xf numFmtId="0" fontId="27" fillId="0" borderId="25" xfId="0" applyFont="1" applyBorder="1"/>
    <xf numFmtId="0" fontId="27" fillId="0" borderId="44" xfId="0" applyFont="1" applyBorder="1"/>
    <xf numFmtId="166" fontId="5" fillId="0" borderId="0" xfId="0" applyNumberFormat="1" applyFont="1"/>
    <xf numFmtId="0" fontId="43" fillId="0" borderId="0" xfId="0" applyFont="1" applyAlignment="1">
      <alignment wrapText="1"/>
    </xf>
    <xf numFmtId="0" fontId="35" fillId="13" borderId="0" xfId="0" applyFont="1" applyFill="1" applyProtection="1">
      <protection locked="0"/>
    </xf>
    <xf numFmtId="14" fontId="27" fillId="15" borderId="14" xfId="0" applyNumberFormat="1" applyFont="1" applyFill="1" applyBorder="1" applyAlignment="1" applyProtection="1">
      <alignment horizontal="left"/>
      <protection locked="0"/>
    </xf>
    <xf numFmtId="14" fontId="0" fillId="7" borderId="43" xfId="0" applyNumberFormat="1" applyFill="1" applyBorder="1" applyAlignment="1">
      <alignment horizontal="left"/>
    </xf>
    <xf numFmtId="166" fontId="34" fillId="16" borderId="1" xfId="0" applyNumberFormat="1" applyFont="1" applyFill="1" applyBorder="1" applyAlignment="1">
      <alignment horizontal="left" vertical="center"/>
    </xf>
    <xf numFmtId="166" fontId="27" fillId="16" borderId="38" xfId="0" applyNumberFormat="1" applyFont="1" applyFill="1" applyBorder="1" applyAlignment="1">
      <alignment horizontal="left" vertical="center" wrapText="1"/>
    </xf>
    <xf numFmtId="0" fontId="33" fillId="16" borderId="39" xfId="0" applyFont="1" applyFill="1" applyBorder="1" applyAlignment="1">
      <alignment vertical="center"/>
    </xf>
    <xf numFmtId="166" fontId="34" fillId="16" borderId="2" xfId="0" applyNumberFormat="1" applyFont="1" applyFill="1" applyBorder="1" applyAlignment="1">
      <alignment horizontal="left" vertical="center"/>
    </xf>
    <xf numFmtId="166" fontId="27" fillId="16" borderId="49" xfId="0" applyNumberFormat="1" applyFont="1" applyFill="1" applyBorder="1" applyAlignment="1">
      <alignment horizontal="left" vertical="center" wrapText="1"/>
    </xf>
    <xf numFmtId="0" fontId="33" fillId="16" borderId="5" xfId="0" applyFont="1" applyFill="1" applyBorder="1" applyAlignment="1">
      <alignment vertical="center"/>
    </xf>
    <xf numFmtId="166" fontId="34" fillId="16" borderId="3" xfId="0" applyNumberFormat="1" applyFont="1" applyFill="1" applyBorder="1" applyAlignment="1">
      <alignment horizontal="left" vertical="center"/>
    </xf>
    <xf numFmtId="166" fontId="27" fillId="16" borderId="50" xfId="0" applyNumberFormat="1" applyFont="1" applyFill="1" applyBorder="1" applyAlignment="1">
      <alignment horizontal="left" vertical="center" wrapText="1"/>
    </xf>
    <xf numFmtId="0" fontId="33" fillId="16" borderId="4" xfId="0" applyFont="1" applyFill="1" applyBorder="1" applyAlignment="1">
      <alignment vertical="center"/>
    </xf>
    <xf numFmtId="166" fontId="34" fillId="17" borderId="1" xfId="0" applyNumberFormat="1" applyFont="1" applyFill="1" applyBorder="1" applyAlignment="1">
      <alignment horizontal="left" vertical="center"/>
    </xf>
    <xf numFmtId="166" fontId="27" fillId="17" borderId="38" xfId="0" applyNumberFormat="1" applyFont="1" applyFill="1" applyBorder="1" applyAlignment="1">
      <alignment horizontal="left" vertical="center" wrapText="1"/>
    </xf>
    <xf numFmtId="0" fontId="33" fillId="17" borderId="39" xfId="0" applyFont="1" applyFill="1" applyBorder="1" applyAlignment="1">
      <alignment horizontal="right" vertical="center"/>
    </xf>
    <xf numFmtId="0" fontId="33" fillId="17" borderId="39" xfId="0" applyFont="1" applyFill="1" applyBorder="1" applyAlignment="1">
      <alignment vertical="center"/>
    </xf>
    <xf numFmtId="166" fontId="34" fillId="17" borderId="2" xfId="0" applyNumberFormat="1" applyFont="1" applyFill="1" applyBorder="1" applyAlignment="1">
      <alignment horizontal="left" vertical="center"/>
    </xf>
    <xf numFmtId="166" fontId="27" fillId="17" borderId="49" xfId="0" applyNumberFormat="1" applyFont="1" applyFill="1" applyBorder="1" applyAlignment="1">
      <alignment horizontal="left" vertical="center" wrapText="1"/>
    </xf>
    <xf numFmtId="0" fontId="33" fillId="17" borderId="5" xfId="0" applyFont="1" applyFill="1" applyBorder="1" applyAlignment="1">
      <alignment horizontal="right" vertical="center"/>
    </xf>
    <xf numFmtId="0" fontId="33" fillId="17" borderId="5" xfId="0" applyFont="1" applyFill="1" applyBorder="1" applyAlignment="1">
      <alignment vertical="center"/>
    </xf>
    <xf numFmtId="0" fontId="33" fillId="17" borderId="5" xfId="0" applyFont="1" applyFill="1" applyBorder="1" applyAlignment="1">
      <alignment horizontal="center" vertical="center"/>
    </xf>
    <xf numFmtId="166" fontId="34" fillId="17" borderId="3" xfId="0" applyNumberFormat="1" applyFont="1" applyFill="1" applyBorder="1" applyAlignment="1">
      <alignment horizontal="left" vertical="center"/>
    </xf>
    <xf numFmtId="166" fontId="27" fillId="17" borderId="50" xfId="0" applyNumberFormat="1" applyFont="1" applyFill="1" applyBorder="1" applyAlignment="1">
      <alignment horizontal="left" vertical="center" wrapText="1"/>
    </xf>
    <xf numFmtId="0" fontId="33" fillId="17" borderId="4" xfId="0" applyFont="1" applyFill="1" applyBorder="1" applyAlignment="1">
      <alignment horizontal="right" vertical="center"/>
    </xf>
    <xf numFmtId="0" fontId="33" fillId="17" borderId="4" xfId="0" applyFont="1" applyFill="1" applyBorder="1" applyAlignment="1">
      <alignment vertical="center"/>
    </xf>
    <xf numFmtId="0" fontId="4" fillId="0" borderId="6" xfId="1" applyFont="1" applyBorder="1" applyAlignment="1">
      <alignment horizontal="right"/>
    </xf>
    <xf numFmtId="0" fontId="24" fillId="4" borderId="9" xfId="0" applyFont="1" applyFill="1" applyBorder="1" applyAlignment="1">
      <alignment horizontal="center" vertical="center"/>
    </xf>
    <xf numFmtId="0" fontId="24" fillId="4" borderId="40" xfId="0" applyFont="1" applyFill="1" applyBorder="1" applyAlignment="1">
      <alignment horizontal="center" vertical="center"/>
    </xf>
    <xf numFmtId="0" fontId="24" fillId="0" borderId="9" xfId="0" applyFont="1" applyBorder="1" applyAlignment="1">
      <alignment horizontal="center" vertical="center"/>
    </xf>
    <xf numFmtId="0" fontId="5" fillId="0" borderId="0" xfId="0" applyFont="1" applyAlignment="1">
      <alignment horizontal="left" vertical="top"/>
    </xf>
    <xf numFmtId="0" fontId="36" fillId="0" borderId="10" xfId="0" applyFont="1" applyBorder="1" applyAlignment="1">
      <alignment horizontal="center" vertical="center"/>
    </xf>
    <xf numFmtId="0" fontId="36" fillId="5" borderId="10" xfId="0" applyFont="1" applyFill="1" applyBorder="1" applyAlignment="1">
      <alignment horizontal="center" vertical="center"/>
    </xf>
    <xf numFmtId="0" fontId="24" fillId="0" borderId="41" xfId="0" applyFont="1" applyBorder="1" applyAlignment="1">
      <alignment horizontal="center" vertical="center"/>
    </xf>
    <xf numFmtId="0" fontId="25" fillId="0" borderId="0" xfId="0" applyFont="1" applyAlignment="1">
      <alignment horizontal="right" vertical="top"/>
    </xf>
    <xf numFmtId="0" fontId="26" fillId="0" borderId="0" xfId="0" applyFont="1" applyAlignment="1">
      <alignment horizontal="left" vertical="top"/>
    </xf>
    <xf numFmtId="0" fontId="27" fillId="0" borderId="0" xfId="0" applyFont="1" applyAlignment="1">
      <alignment horizontal="left"/>
    </xf>
    <xf numFmtId="0" fontId="27" fillId="6" borderId="14" xfId="0" applyFont="1" applyFill="1" applyBorder="1" applyAlignment="1">
      <alignment horizontal="left"/>
    </xf>
    <xf numFmtId="0" fontId="27" fillId="7" borderId="14" xfId="0" applyFont="1" applyFill="1" applyBorder="1" applyAlignment="1">
      <alignment horizontal="left"/>
    </xf>
    <xf numFmtId="0" fontId="28" fillId="6" borderId="24" xfId="0" applyFont="1" applyFill="1" applyBorder="1" applyAlignment="1">
      <alignment horizontal="left" vertical="center"/>
    </xf>
    <xf numFmtId="0" fontId="28" fillId="6" borderId="25" xfId="0" applyFont="1" applyFill="1" applyBorder="1" applyAlignment="1">
      <alignment horizontal="left" vertical="center"/>
    </xf>
    <xf numFmtId="0" fontId="28" fillId="6" borderId="26" xfId="0" applyFont="1" applyFill="1" applyBorder="1" applyAlignment="1">
      <alignment horizontal="left" vertical="center"/>
    </xf>
    <xf numFmtId="14" fontId="0" fillId="12" borderId="28" xfId="0" applyNumberFormat="1" applyFill="1" applyBorder="1" applyAlignment="1">
      <alignment horizontal="center" vertical="center"/>
    </xf>
    <xf numFmtId="14" fontId="0" fillId="12" borderId="35" xfId="0" applyNumberFormat="1" applyFill="1" applyBorder="1" applyAlignment="1">
      <alignment horizontal="center" vertical="center"/>
    </xf>
    <xf numFmtId="0" fontId="27" fillId="0" borderId="0" xfId="0" applyFont="1" applyAlignment="1">
      <alignment horizontal="center"/>
    </xf>
    <xf numFmtId="14" fontId="0" fillId="8" borderId="27" xfId="0" applyNumberFormat="1" applyFill="1" applyBorder="1" applyAlignment="1">
      <alignment horizontal="center" vertical="center"/>
    </xf>
    <xf numFmtId="14" fontId="0" fillId="8" borderId="28" xfId="0" applyNumberFormat="1" applyFill="1" applyBorder="1" applyAlignment="1">
      <alignment horizontal="center" vertical="center"/>
    </xf>
    <xf numFmtId="0" fontId="27" fillId="6" borderId="12" xfId="0" applyFont="1" applyFill="1" applyBorder="1" applyAlignment="1">
      <alignment horizontal="left"/>
    </xf>
    <xf numFmtId="0" fontId="27" fillId="7" borderId="12" xfId="0" applyFont="1" applyFill="1" applyBorder="1" applyAlignment="1">
      <alignment horizontal="left"/>
    </xf>
    <xf numFmtId="14" fontId="27" fillId="0" borderId="0" xfId="0" applyNumberFormat="1" applyFont="1" applyAlignment="1">
      <alignment horizontal="center"/>
    </xf>
    <xf numFmtId="14" fontId="27" fillId="7" borderId="12" xfId="0" applyNumberFormat="1" applyFont="1" applyFill="1" applyBorder="1" applyAlignment="1">
      <alignment horizontal="center"/>
    </xf>
    <xf numFmtId="0" fontId="27" fillId="7" borderId="12" xfId="0" applyFont="1" applyFill="1" applyBorder="1" applyAlignment="1">
      <alignment horizontal="center"/>
    </xf>
    <xf numFmtId="0" fontId="27" fillId="7" borderId="13" xfId="0" applyFont="1" applyFill="1" applyBorder="1" applyAlignment="1">
      <alignment horizontal="center"/>
    </xf>
    <xf numFmtId="0" fontId="27" fillId="6" borderId="11" xfId="0" applyFont="1" applyFill="1" applyBorder="1" applyAlignment="1">
      <alignment horizontal="center"/>
    </xf>
    <xf numFmtId="0" fontId="27" fillId="6" borderId="12" xfId="0" applyFont="1" applyFill="1" applyBorder="1" applyAlignment="1">
      <alignment horizontal="center"/>
    </xf>
    <xf numFmtId="14" fontId="27" fillId="6" borderId="12" xfId="0" applyNumberFormat="1" applyFont="1" applyFill="1" applyBorder="1" applyAlignment="1">
      <alignment horizontal="center"/>
    </xf>
    <xf numFmtId="0" fontId="27" fillId="6" borderId="13" xfId="0" applyFont="1" applyFill="1" applyBorder="1" applyAlignment="1">
      <alignment horizontal="center"/>
    </xf>
    <xf numFmtId="0" fontId="27" fillId="7" borderId="11" xfId="0" applyFont="1" applyFill="1" applyBorder="1" applyAlignment="1">
      <alignment horizontal="center"/>
    </xf>
    <xf numFmtId="0" fontId="0" fillId="0" borderId="18" xfId="0" applyBorder="1" applyAlignment="1">
      <alignment horizontal="left" vertical="top" wrapText="1" indent="3"/>
    </xf>
    <xf numFmtId="0" fontId="0" fillId="0" borderId="18" xfId="0" applyBorder="1" applyAlignment="1">
      <alignment horizontal="left" vertical="top" indent="3"/>
    </xf>
    <xf numFmtId="0" fontId="27" fillId="6" borderId="16" xfId="0" applyFont="1" applyFill="1" applyBorder="1" applyAlignment="1">
      <alignment horizontal="left"/>
    </xf>
    <xf numFmtId="0" fontId="27" fillId="7" borderId="16" xfId="0" applyFont="1" applyFill="1" applyBorder="1" applyAlignment="1">
      <alignment horizontal="left"/>
    </xf>
    <xf numFmtId="0" fontId="0" fillId="15" borderId="45" xfId="0" applyFill="1" applyBorder="1" applyAlignment="1">
      <alignment horizontal="center" vertical="center" textRotation="90" wrapText="1"/>
    </xf>
    <xf numFmtId="0" fontId="0" fillId="15" borderId="46" xfId="0" applyFill="1" applyBorder="1" applyAlignment="1">
      <alignment horizontal="center" vertical="center" textRotation="90" wrapText="1"/>
    </xf>
    <xf numFmtId="0" fontId="0" fillId="15" borderId="47" xfId="0" applyFill="1" applyBorder="1" applyAlignment="1">
      <alignment horizontal="center" vertical="center" textRotation="90" wrapText="1"/>
    </xf>
    <xf numFmtId="14" fontId="0" fillId="0" borderId="43" xfId="0" applyNumberFormat="1" applyBorder="1" applyAlignment="1">
      <alignment horizontal="center" vertical="center" textRotation="90" wrapText="1"/>
    </xf>
    <xf numFmtId="0" fontId="0" fillId="7" borderId="48" xfId="0" applyFill="1" applyBorder="1" applyAlignment="1">
      <alignment horizontal="center" vertical="center" textRotation="90"/>
    </xf>
    <xf numFmtId="0" fontId="0" fillId="7" borderId="28" xfId="0" applyFill="1" applyBorder="1" applyAlignment="1">
      <alignment horizontal="center" vertical="center" textRotation="90"/>
    </xf>
  </cellXfs>
  <cellStyles count="2">
    <cellStyle name="Link" xfId="1" builtinId="8"/>
    <cellStyle name="Standard" xfId="0" builtinId="0"/>
  </cellStyles>
  <dxfs count="51">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rgb="FFFEF9F4"/>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24994659260841701"/>
        </patternFill>
      </fill>
    </dxf>
    <dxf>
      <fill>
        <patternFill>
          <bgColor theme="9" tint="0.39994506668294322"/>
        </patternFill>
      </fill>
    </dxf>
    <dxf>
      <fill>
        <patternFill>
          <bgColor theme="0" tint="-0.14996795556505021"/>
        </patternFill>
      </fill>
    </dxf>
    <dxf>
      <fill>
        <patternFill>
          <bgColor theme="0" tint="-0.24994659260841701"/>
        </patternFill>
      </fill>
    </dxf>
    <dxf>
      <fill>
        <patternFill>
          <bgColor theme="9" tint="0.39994506668294322"/>
        </patternFill>
      </fill>
    </dxf>
    <dxf>
      <fill>
        <patternFill>
          <bgColor theme="5" tint="0.59996337778862885"/>
        </patternFill>
      </fill>
    </dxf>
    <dxf>
      <fill>
        <patternFill>
          <bgColor theme="5"/>
        </patternFill>
      </fill>
    </dxf>
    <dxf>
      <fill>
        <patternFill>
          <bgColor theme="0" tint="-0.24994659260841701"/>
        </patternFill>
      </fill>
    </dxf>
    <dxf>
      <fill>
        <patternFill>
          <bgColor theme="0" tint="-0.14996795556505021"/>
        </patternFill>
      </fill>
    </dxf>
    <dxf>
      <fill>
        <patternFill>
          <bgColor rgb="FFFFFF00"/>
        </patternFill>
      </fill>
    </dxf>
    <dxf>
      <fill>
        <patternFill>
          <bgColor theme="9" tint="0.39994506668294322"/>
        </patternFill>
      </fill>
    </dxf>
  </dxfs>
  <tableStyles count="0" defaultTableStyle="TableStyleMedium2" defaultPivotStyle="PivotStyleLight16"/>
  <colors>
    <mruColors>
      <color rgb="FFF1F5F9"/>
      <color rgb="FFFEF9F4"/>
      <color rgb="FFFEF4EC"/>
      <color rgb="FFE7EEF5"/>
      <color rgb="FF58AF27"/>
      <color rgb="FF00FF99"/>
      <color rgb="FF33CCCC"/>
      <color rgb="FF00CCFF"/>
      <color rgb="FF0066FF"/>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31</xdr:col>
      <xdr:colOff>189554</xdr:colOff>
      <xdr:row>36</xdr:row>
      <xdr:rowOff>44096</xdr:rowOff>
    </xdr:from>
    <xdr:to>
      <xdr:col>35</xdr:col>
      <xdr:colOff>239332</xdr:colOff>
      <xdr:row>39</xdr:row>
      <xdr:rowOff>39509</xdr:rowOff>
    </xdr:to>
    <xdr:pic>
      <xdr:nvPicPr>
        <xdr:cNvPr id="3" name="Grafik 2">
          <a:hlinkClick xmlns:r="http://schemas.openxmlformats.org/officeDocument/2006/relationships" r:id="rId1"/>
          <a:extLst>
            <a:ext uri="{FF2B5EF4-FFF2-40B4-BE49-F238E27FC236}">
              <a16:creationId xmlns:a16="http://schemas.microsoft.com/office/drawing/2014/main" id="{AB103DD4-8A59-4DA0-93F1-38A6B3FE4B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351613" y="16931361"/>
          <a:ext cx="2963307" cy="5669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70F0860B-A1FC-4EE2-AB4F-0FEDDFCD76EB}"/>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alle-meine-vorlagen.de/wochenkalender-fuer-4-wochen-zum-ausdrucken/"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kreuztabelle/" TargetMode="External"/><Relationship Id="rId20" Type="http://schemas.openxmlformats.org/officeDocument/2006/relationships/drawing" Target="../drawings/drawing2.xm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telefonliste-telefonkette/" TargetMode="External"/><Relationship Id="rId11" Type="http://schemas.openxmlformats.org/officeDocument/2006/relationships/hyperlink" Target="https://www.alle-meine-vorlagen.de/13-kostenlose-kalender-vorlagen-fuer-2020/"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printerSettings" Target="../printerSettings/printerSettings4.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43"/>
  <sheetViews>
    <sheetView showGridLines="0" tabSelected="1" zoomScale="85" zoomScaleNormal="85" workbookViewId="0">
      <selection sqref="A1:J2"/>
    </sheetView>
  </sheetViews>
  <sheetFormatPr baseColWidth="10" defaultRowHeight="15"/>
  <cols>
    <col min="1" max="1" width="8.42578125" customWidth="1"/>
    <col min="2" max="2" width="15.7109375" customWidth="1"/>
    <col min="3" max="3" width="3.7109375" customWidth="1"/>
    <col min="4" max="4" width="8.42578125" customWidth="1"/>
    <col min="5" max="5" width="15.7109375" customWidth="1"/>
    <col min="6" max="6" width="3.7109375" customWidth="1"/>
    <col min="7" max="7" width="8.42578125" customWidth="1"/>
    <col min="8" max="8" width="15.7109375" customWidth="1"/>
    <col min="9" max="9" width="3.7109375" customWidth="1"/>
    <col min="10" max="10" width="8.42578125" customWidth="1"/>
    <col min="11" max="11" width="15.7109375" customWidth="1"/>
    <col min="12" max="12" width="3.7109375" customWidth="1"/>
    <col min="13" max="13" width="8.42578125" customWidth="1"/>
    <col min="14" max="14" width="15.7109375" customWidth="1"/>
    <col min="15" max="15" width="3.7109375" customWidth="1"/>
    <col min="16" max="16" width="8.42578125" customWidth="1"/>
    <col min="17" max="17" width="15.7109375" customWidth="1"/>
    <col min="18" max="18" width="3.7109375" customWidth="1"/>
    <col min="19" max="19" width="8.42578125" customWidth="1"/>
    <col min="20" max="20" width="15.7109375" customWidth="1"/>
    <col min="21" max="21" width="3.7109375" customWidth="1"/>
    <col min="22" max="22" width="8.42578125" customWidth="1"/>
    <col min="23" max="23" width="15.7109375" customWidth="1"/>
    <col min="24" max="24" width="3.7109375" customWidth="1"/>
    <col min="25" max="25" width="8.42578125" customWidth="1"/>
    <col min="26" max="26" width="15.7109375" customWidth="1"/>
    <col min="27" max="27" width="3.7109375" customWidth="1"/>
    <col min="28" max="28" width="8.42578125" customWidth="1"/>
    <col min="29" max="29" width="15.7109375" customWidth="1"/>
    <col min="30" max="30" width="3.7109375" customWidth="1"/>
    <col min="31" max="31" width="8.42578125" customWidth="1"/>
    <col min="32" max="32" width="15.7109375" customWidth="1"/>
    <col min="33" max="33" width="3.7109375" customWidth="1"/>
    <col min="34" max="34" width="8.42578125" customWidth="1"/>
    <col min="35" max="35" width="15.7109375" customWidth="1"/>
    <col min="36" max="36" width="3.7109375" customWidth="1"/>
  </cols>
  <sheetData>
    <row r="1" spans="1:47" ht="46.5" customHeight="1">
      <c r="A1" s="152" t="s">
        <v>80</v>
      </c>
      <c r="B1" s="152"/>
      <c r="C1" s="152"/>
      <c r="D1" s="152"/>
      <c r="E1" s="152"/>
      <c r="F1" s="152"/>
      <c r="G1" s="152"/>
      <c r="H1" s="152"/>
      <c r="I1" s="152"/>
      <c r="J1" s="152"/>
      <c r="K1" s="107"/>
      <c r="L1" s="107"/>
      <c r="M1" s="107"/>
      <c r="N1" s="121"/>
      <c r="O1" s="107"/>
      <c r="P1" s="107"/>
      <c r="Q1" s="107"/>
      <c r="R1" s="107"/>
      <c r="S1" s="107"/>
      <c r="T1" s="107"/>
      <c r="U1" s="107"/>
      <c r="V1" s="107"/>
      <c r="W1" s="107"/>
      <c r="X1" s="107"/>
      <c r="Y1" s="107"/>
      <c r="Z1" s="107"/>
      <c r="AA1" s="107"/>
      <c r="AB1" s="107"/>
      <c r="AC1" s="107"/>
      <c r="AD1" s="2"/>
      <c r="AE1" s="156" t="str">
        <f>Ferientermine!C4</f>
        <v>2024</v>
      </c>
      <c r="AF1" s="156"/>
      <c r="AG1" s="156"/>
      <c r="AH1" s="157" t="str">
        <f>"/ "&amp;AE1+1</f>
        <v>/ 2025</v>
      </c>
      <c r="AI1" s="157"/>
      <c r="AJ1" s="157"/>
    </row>
    <row r="2" spans="1:47" ht="21" customHeight="1">
      <c r="A2" s="152"/>
      <c r="B2" s="152"/>
      <c r="C2" s="152"/>
      <c r="D2" s="152"/>
      <c r="E2" s="152"/>
      <c r="F2" s="152"/>
      <c r="G2" s="152"/>
      <c r="H2" s="152"/>
      <c r="I2" s="152"/>
      <c r="J2" s="152"/>
      <c r="K2" s="107"/>
      <c r="L2" s="107"/>
      <c r="M2" s="107"/>
      <c r="N2" s="107"/>
      <c r="O2" s="107"/>
      <c r="P2" s="107"/>
      <c r="Q2" s="107"/>
      <c r="R2" s="107"/>
      <c r="S2" s="107"/>
      <c r="T2" s="107"/>
      <c r="U2" s="107"/>
      <c r="V2" s="107"/>
      <c r="W2" s="107"/>
      <c r="X2" s="107"/>
      <c r="Y2" s="107"/>
      <c r="Z2" s="107"/>
      <c r="AA2" s="107"/>
      <c r="AB2" s="107"/>
      <c r="AC2" s="107"/>
      <c r="AD2" s="3"/>
      <c r="AE2" s="156"/>
      <c r="AF2" s="156"/>
      <c r="AG2" s="156"/>
      <c r="AH2" s="157"/>
      <c r="AI2" s="157"/>
      <c r="AJ2" s="157"/>
    </row>
    <row r="3" spans="1:47" ht="42.75" customHeight="1" thickBot="1">
      <c r="A3" s="111" t="str">
        <f>Ferientermine!D21</f>
        <v>Baden-Württemberg</v>
      </c>
      <c r="B3" s="109"/>
      <c r="C3" s="109"/>
      <c r="D3" s="110"/>
      <c r="E3" s="110"/>
      <c r="F3" s="110"/>
      <c r="G3" s="110"/>
      <c r="H3" s="110"/>
      <c r="I3" s="110"/>
      <c r="J3" s="27"/>
      <c r="K3" s="108"/>
      <c r="L3" s="108"/>
      <c r="M3" s="108"/>
      <c r="N3" s="108"/>
      <c r="O3" s="108"/>
      <c r="P3" s="108"/>
      <c r="Q3" s="108"/>
      <c r="R3" s="108"/>
      <c r="S3" s="108"/>
      <c r="T3" s="108"/>
      <c r="U3" s="108"/>
      <c r="V3" s="108"/>
      <c r="W3" s="108"/>
      <c r="X3" s="108"/>
      <c r="Y3" s="108"/>
      <c r="Z3" s="108"/>
      <c r="AA3" s="108"/>
      <c r="AB3" s="108"/>
      <c r="AC3" s="108"/>
      <c r="AD3" s="148"/>
      <c r="AE3" s="148"/>
      <c r="AF3" s="148"/>
      <c r="AG3" s="148"/>
      <c r="AH3" s="148"/>
      <c r="AI3" s="148"/>
      <c r="AJ3" s="148"/>
    </row>
    <row r="4" spans="1:47" ht="30" customHeight="1">
      <c r="A4" s="150">
        <f>YEAR(A6)</f>
        <v>2024</v>
      </c>
      <c r="B4" s="149"/>
      <c r="C4" s="149"/>
      <c r="D4" s="149" t="str">
        <f>IF(YEAR(A6)=YEAR(D6),"",YEAR(D6))</f>
        <v/>
      </c>
      <c r="E4" s="149"/>
      <c r="F4" s="149"/>
      <c r="G4" s="149" t="str">
        <f t="shared" ref="G4" si="0">IF(YEAR(D6)=YEAR(G6),"",YEAR(G6))</f>
        <v/>
      </c>
      <c r="H4" s="149"/>
      <c r="I4" s="149"/>
      <c r="J4" s="149" t="str">
        <f t="shared" ref="J4" si="1">IF(YEAR(G6)=YEAR(J6),"",YEAR(J6))</f>
        <v/>
      </c>
      <c r="K4" s="149"/>
      <c r="L4" s="149"/>
      <c r="M4" s="149">
        <f t="shared" ref="M4" si="2">IF(YEAR(J6)=YEAR(M6),"",YEAR(M6))</f>
        <v>2025</v>
      </c>
      <c r="N4" s="149"/>
      <c r="O4" s="149"/>
      <c r="P4" s="151" t="str">
        <f t="shared" ref="P4" si="3">IF(YEAR(M6)=YEAR(P6),"",YEAR(P6))</f>
        <v/>
      </c>
      <c r="Q4" s="151"/>
      <c r="R4" s="151"/>
      <c r="S4" s="151" t="str">
        <f t="shared" ref="S4" si="4">IF(YEAR(P6)=YEAR(S6),"",YEAR(S6))</f>
        <v/>
      </c>
      <c r="T4" s="151"/>
      <c r="U4" s="151"/>
      <c r="V4" s="151" t="str">
        <f t="shared" ref="V4" si="5">IF(YEAR(S6)=YEAR(V6),"",YEAR(V6))</f>
        <v/>
      </c>
      <c r="W4" s="151"/>
      <c r="X4" s="151"/>
      <c r="Y4" s="151" t="str">
        <f t="shared" ref="Y4" si="6">IF(YEAR(V6)=YEAR(Y6),"",YEAR(Y6))</f>
        <v/>
      </c>
      <c r="Z4" s="151"/>
      <c r="AA4" s="151"/>
      <c r="AB4" s="151" t="str">
        <f>IF(YEAR(Y6)=YEAR(AB6),"",YEAR(AB6))</f>
        <v/>
      </c>
      <c r="AC4" s="151"/>
      <c r="AD4" s="151"/>
      <c r="AE4" s="151" t="str">
        <f t="shared" ref="AE4" si="7">IF(YEAR(AB6)=YEAR(AE6),"",YEAR(AE6))</f>
        <v/>
      </c>
      <c r="AF4" s="151"/>
      <c r="AG4" s="151"/>
      <c r="AH4" s="151" t="str">
        <f t="shared" ref="AH4" si="8">IF(YEAR(AE6)=YEAR(AH6),"",YEAR(AH6))</f>
        <v/>
      </c>
      <c r="AI4" s="151"/>
      <c r="AJ4" s="155"/>
    </row>
    <row r="5" spans="1:47" ht="30" customHeight="1" thickBot="1">
      <c r="A5" s="154" t="str">
        <f>TEXT(A6,"MMMM")</f>
        <v>September</v>
      </c>
      <c r="B5" s="154"/>
      <c r="C5" s="154"/>
      <c r="D5" s="154" t="str">
        <f>TEXT(D6,"MMMM")</f>
        <v>Oktober</v>
      </c>
      <c r="E5" s="154"/>
      <c r="F5" s="154"/>
      <c r="G5" s="154" t="str">
        <f>TEXT(G6,"MMMM")</f>
        <v>November</v>
      </c>
      <c r="H5" s="154"/>
      <c r="I5" s="154"/>
      <c r="J5" s="154" t="str">
        <f t="shared" ref="J5" si="9">TEXT(J6,"MMMM")</f>
        <v>Dezember</v>
      </c>
      <c r="K5" s="154"/>
      <c r="L5" s="154"/>
      <c r="M5" s="154" t="str">
        <f t="shared" ref="M5" si="10">TEXT(M6,"MMMM")</f>
        <v>Januar</v>
      </c>
      <c r="N5" s="154"/>
      <c r="O5" s="154"/>
      <c r="P5" s="153" t="str">
        <f t="shared" ref="P5" si="11">TEXT(P6,"MMMM")</f>
        <v>Februar</v>
      </c>
      <c r="Q5" s="153"/>
      <c r="R5" s="153"/>
      <c r="S5" s="153" t="str">
        <f t="shared" ref="S5" si="12">TEXT(S6,"MMMM")</f>
        <v>März</v>
      </c>
      <c r="T5" s="153"/>
      <c r="U5" s="153"/>
      <c r="V5" s="153" t="str">
        <f t="shared" ref="V5" si="13">TEXT(V6,"MMMM")</f>
        <v>April</v>
      </c>
      <c r="W5" s="153"/>
      <c r="X5" s="153"/>
      <c r="Y5" s="153" t="str">
        <f t="shared" ref="Y5" si="14">TEXT(Y6,"MMMM")</f>
        <v>Mai</v>
      </c>
      <c r="Z5" s="153"/>
      <c r="AA5" s="153"/>
      <c r="AB5" s="153" t="str">
        <f t="shared" ref="AB5" si="15">TEXT(AB6,"MMMM")</f>
        <v>Juni</v>
      </c>
      <c r="AC5" s="153"/>
      <c r="AD5" s="153"/>
      <c r="AE5" s="153" t="str">
        <f t="shared" ref="AE5" si="16">TEXT(AE6,"MMMM")</f>
        <v>Juli</v>
      </c>
      <c r="AF5" s="153"/>
      <c r="AG5" s="153"/>
      <c r="AH5" s="153" t="str">
        <f t="shared" ref="AH5" si="17">TEXT(AH6,"MMMM")</f>
        <v>August</v>
      </c>
      <c r="AI5" s="153"/>
      <c r="AJ5" s="153"/>
    </row>
    <row r="6" spans="1:47" ht="33" customHeight="1">
      <c r="A6" s="135">
        <f>DATE($AE$1,AS7,1)</f>
        <v>45536</v>
      </c>
      <c r="B6" s="136" t="str">
        <f>IFERROR(VLOOKUP(A6,Feiertage!$C$5:$E$44,2,FALSE),"")</f>
        <v/>
      </c>
      <c r="C6" s="137" t="str">
        <f>IF(A6&lt;&gt;"",IF(WEEKDAY(A6)=4,WEEKNUM(A6,21),""),"")</f>
        <v/>
      </c>
      <c r="D6" s="135">
        <f>DATE($AE$1,AS7+1,1)</f>
        <v>45566</v>
      </c>
      <c r="E6" s="136" t="str">
        <f>IFERROR(VLOOKUP(D6,Feiertage!$C$5:$E$44,2,FALSE),"")</f>
        <v/>
      </c>
      <c r="F6" s="138" t="str">
        <f>IF(D6&lt;&gt;"",IF(WEEKDAY(D6)=4,WEEKNUM(D6,21),""),"")</f>
        <v/>
      </c>
      <c r="G6" s="135">
        <f>DATE($AE$1,AS7+2,1)</f>
        <v>45597</v>
      </c>
      <c r="H6" s="136" t="str">
        <f>IFERROR(VLOOKUP(G6,Feiertage!$C$5:$E$44,2,FALSE),"")</f>
        <v/>
      </c>
      <c r="I6" s="138" t="str">
        <f>IF(G6&lt;&gt;"",IF(WEEKDAY(G6)=4,WEEKNUM(G6,21),""),"")</f>
        <v/>
      </c>
      <c r="J6" s="135">
        <f>DATE($AE$1,AS7+3,1)</f>
        <v>45627</v>
      </c>
      <c r="K6" s="136" t="str">
        <f>IFERROR(VLOOKUP(J6,Feiertage!$C$5:$E$44,2,FALSE),"")</f>
        <v/>
      </c>
      <c r="L6" s="138" t="str">
        <f t="shared" ref="L6:L32" si="18">IF(J6&lt;&gt;"",IF(WEEKDAY(J6)=4,WEEKNUM(J6,21),""),"")</f>
        <v/>
      </c>
      <c r="M6" s="135">
        <f>DATE($AE$1,AS7+4,1)</f>
        <v>45658</v>
      </c>
      <c r="N6" s="136" t="str">
        <f>IFERROR(VLOOKUP(M6,Feiertage!$C$5:$E$44,2,FALSE),"")</f>
        <v>Neujahr</v>
      </c>
      <c r="O6" s="138">
        <f>IF(M6&lt;&gt;"",IF(WEEKDAY(M6)=4,WEEKNUM(M6,21),""),"")</f>
        <v>1</v>
      </c>
      <c r="P6" s="126">
        <f>DATE($AE$1,AS7+5,1)</f>
        <v>45689</v>
      </c>
      <c r="Q6" s="127" t="str">
        <f>IFERROR(VLOOKUP(P6,Feiertage!$C$5:$E$44,2,FALSE),"")</f>
        <v/>
      </c>
      <c r="R6" s="128" t="str">
        <f>IF(P6&lt;&gt;"",IF(WEEKDAY(P6)=4,WEEKNUM(P6,21),""),"")</f>
        <v/>
      </c>
      <c r="S6" s="126">
        <f>DATE($AE$1,AS7+6,1)</f>
        <v>45717</v>
      </c>
      <c r="T6" s="127" t="str">
        <f>IFERROR(VLOOKUP(S6,Feiertage!$C$5:$E$44,2,FALSE),"")</f>
        <v/>
      </c>
      <c r="U6" s="128" t="str">
        <f>IF(S6&lt;&gt;"",IF(WEEKDAY(S6)=4,WEEKNUM(S6,21),""),"")</f>
        <v/>
      </c>
      <c r="V6" s="126">
        <f>DATE($AE$1,AS7+7,1)</f>
        <v>45748</v>
      </c>
      <c r="W6" s="127" t="str">
        <f>IFERROR(VLOOKUP(V6,Feiertage!$C$5:$E$44,2,FALSE),"")</f>
        <v/>
      </c>
      <c r="X6" s="128" t="str">
        <f>IF(V6&lt;&gt;"",IF(WEEKDAY(V6)=4,WEEKNUM(V6,21),""),"")</f>
        <v/>
      </c>
      <c r="Y6" s="126">
        <f>DATE($AE$1,AS7+8,1)</f>
        <v>45778</v>
      </c>
      <c r="Z6" s="127" t="str">
        <f>IFERROR(VLOOKUP(Y6,Feiertage!$C$5:$E$44,2,FALSE),"")</f>
        <v>1. Mai/Tag der Arbeit</v>
      </c>
      <c r="AA6" s="128" t="str">
        <f t="shared" ref="AA6:AA32" si="19">IF(Y6&lt;&gt;"",IF(WEEKDAY(Y6)=4,WEEKNUM(Y6,21),""),"")</f>
        <v/>
      </c>
      <c r="AB6" s="126">
        <f>DATE($AE$1,AS7+9,1)</f>
        <v>45809</v>
      </c>
      <c r="AC6" s="127" t="str">
        <f>IFERROR(VLOOKUP(AB6,Feiertage!$C$5:$E$44,2,FALSE),"")</f>
        <v/>
      </c>
      <c r="AD6" s="128" t="str">
        <f>IF(AB6&lt;&gt;"",IF(WEEKDAY(AB6)=4,WEEKNUM(AB6,21),""),"")</f>
        <v/>
      </c>
      <c r="AE6" s="126">
        <f>DATE($AE$1,AS7+10,1)</f>
        <v>45839</v>
      </c>
      <c r="AF6" s="127" t="str">
        <f>IFERROR(VLOOKUP(AE6,Feiertage!$C$5:$E$44,2,FALSE),"")</f>
        <v/>
      </c>
      <c r="AG6" s="128" t="str">
        <f>IF(AE6&lt;&gt;"",IF(WEEKDAY(AE6)=4,WEEKNUM(AE6,21),""),"")</f>
        <v/>
      </c>
      <c r="AH6" s="126">
        <f>DATE($AE$1,AS7+11,1)</f>
        <v>45870</v>
      </c>
      <c r="AI6" s="127" t="str">
        <f>IFERROR(VLOOKUP(AH6,Feiertage!$C$5:$E$44,2,FALSE),"")</f>
        <v/>
      </c>
      <c r="AJ6" s="128" t="str">
        <f>IF(AH6&lt;&gt;"",IF(WEEKDAY(AH6)=4,WEEKNUM(AH6,21),""),"")</f>
        <v/>
      </c>
    </row>
    <row r="7" spans="1:47" ht="33" customHeight="1">
      <c r="A7" s="139">
        <f>A6+1</f>
        <v>45537</v>
      </c>
      <c r="B7" s="140" t="str">
        <f>IFERROR(VLOOKUP(A7,Feiertage!$C$5:$E$44,2,FALSE),"")</f>
        <v/>
      </c>
      <c r="C7" s="141" t="str">
        <f t="shared" ref="C7:C32" si="20">IF(A7&lt;&gt;"",IF(WEEKDAY(A7)=4,WEEKNUM(A7,21),""),"")</f>
        <v/>
      </c>
      <c r="D7" s="139">
        <f>D6+1</f>
        <v>45567</v>
      </c>
      <c r="E7" s="140" t="str">
        <f>IFERROR(VLOOKUP(D7,Feiertage!$C$5:$E$44,2,FALSE),"")</f>
        <v/>
      </c>
      <c r="F7" s="142">
        <f>IF(D7&lt;&gt;"",IF(WEEKDAY(D7)=4,WEEKNUM(D7,21),""),"")</f>
        <v>40</v>
      </c>
      <c r="G7" s="139">
        <f>G6+1</f>
        <v>45598</v>
      </c>
      <c r="H7" s="140" t="str">
        <f>IFERROR(VLOOKUP(G7,Feiertage!$C$5:$E$44,2,FALSE),"")</f>
        <v/>
      </c>
      <c r="I7" s="142" t="str">
        <f t="shared" ref="I7:I32" si="21">IF(G7&lt;&gt;"",IF(WEEKDAY(G7)=4,WEEKNUM(G7,21),""),"")</f>
        <v/>
      </c>
      <c r="J7" s="139">
        <f>J6+1</f>
        <v>45628</v>
      </c>
      <c r="K7" s="140" t="str">
        <f>IFERROR(VLOOKUP(J7,Feiertage!$C$5:$E$44,2,FALSE),"")</f>
        <v/>
      </c>
      <c r="L7" s="142" t="str">
        <f t="shared" si="18"/>
        <v/>
      </c>
      <c r="M7" s="139">
        <f t="shared" ref="M7:M22" si="22">M6+1</f>
        <v>45659</v>
      </c>
      <c r="N7" s="140" t="str">
        <f>IFERROR(VLOOKUP(M7,Feiertage!$C$5:$E$44,2,FALSE),"")</f>
        <v/>
      </c>
      <c r="O7" s="142" t="str">
        <f t="shared" ref="O7:O32" si="23">IF(M7&lt;&gt;"",IF(WEEKDAY(M7)=4,WEEKNUM(M7,21),""),"")</f>
        <v/>
      </c>
      <c r="P7" s="129">
        <f t="shared" ref="P7:P33" si="24">P6+1</f>
        <v>45690</v>
      </c>
      <c r="Q7" s="130" t="str">
        <f>IFERROR(VLOOKUP(P7,Feiertage!$C$5:$E$44,2,FALSE),"")</f>
        <v/>
      </c>
      <c r="R7" s="131" t="str">
        <f t="shared" ref="R7:R32" si="25">IF(P7&lt;&gt;"",IF(WEEKDAY(P7)=4,WEEKNUM(P7,21),""),"")</f>
        <v/>
      </c>
      <c r="S7" s="129">
        <f t="shared" ref="S7:S33" si="26">S6+1</f>
        <v>45718</v>
      </c>
      <c r="T7" s="130" t="str">
        <f>IFERROR(VLOOKUP(S7,Feiertage!$C$5:$E$44,2,FALSE),"")</f>
        <v/>
      </c>
      <c r="U7" s="131" t="str">
        <f t="shared" ref="U7:U32" si="27">IF(S7&lt;&gt;"",IF(WEEKDAY(S7)=4,WEEKNUM(S7,21),""),"")</f>
        <v/>
      </c>
      <c r="V7" s="129">
        <f t="shared" ref="V7:V33" si="28">V6+1</f>
        <v>45749</v>
      </c>
      <c r="W7" s="130" t="str">
        <f>IFERROR(VLOOKUP(V7,Feiertage!$C$5:$E$44,2,FALSE),"")</f>
        <v/>
      </c>
      <c r="X7" s="131">
        <f t="shared" ref="X7:X32" si="29">IF(V7&lt;&gt;"",IF(WEEKDAY(V7)=4,WEEKNUM(V7,21),""),"")</f>
        <v>14</v>
      </c>
      <c r="Y7" s="129">
        <f t="shared" ref="Y7:Y33" si="30">Y6+1</f>
        <v>45779</v>
      </c>
      <c r="Z7" s="130" t="str">
        <f>IFERROR(VLOOKUP(Y7,Feiertage!$C$5:$E$44,2,FALSE),"")</f>
        <v/>
      </c>
      <c r="AA7" s="131" t="str">
        <f t="shared" si="19"/>
        <v/>
      </c>
      <c r="AB7" s="129">
        <f t="shared" ref="AB7:AB33" si="31">AB6+1</f>
        <v>45810</v>
      </c>
      <c r="AC7" s="130" t="str">
        <f>IFERROR(VLOOKUP(AB7,Feiertage!$C$5:$E$44,2,FALSE),"")</f>
        <v/>
      </c>
      <c r="AD7" s="131" t="str">
        <f t="shared" ref="AD7:AD32" si="32">IF(AB7&lt;&gt;"",IF(WEEKDAY(AB7)=4,WEEKNUM(AB7,21),""),"")</f>
        <v/>
      </c>
      <c r="AE7" s="129">
        <f t="shared" ref="AE7:AE33" si="33">AE6+1</f>
        <v>45840</v>
      </c>
      <c r="AF7" s="130" t="str">
        <f>IFERROR(VLOOKUP(AE7,Feiertage!$C$5:$E$44,2,FALSE),"")</f>
        <v/>
      </c>
      <c r="AG7" s="131">
        <f t="shared" ref="AG7:AG32" si="34">IF(AE7&lt;&gt;"",IF(WEEKDAY(AE7)=4,WEEKNUM(AE7,21),""),"")</f>
        <v>27</v>
      </c>
      <c r="AH7" s="129">
        <f t="shared" ref="AH7:AH33" si="35">AH6+1</f>
        <v>45871</v>
      </c>
      <c r="AI7" s="130" t="str">
        <f>IFERROR(VLOOKUP(AH7,Feiertage!$C$5:$E$44,2,FALSE),"")</f>
        <v/>
      </c>
      <c r="AJ7" s="131" t="str">
        <f t="shared" ref="AJ7:AJ32" si="36">IF(AH7&lt;&gt;"",IF(WEEKDAY(AH7)=4,WEEKNUM(AH7,21),""),"")</f>
        <v/>
      </c>
      <c r="AS7" s="104" t="str">
        <f>IF(TEXT(Ferientermine!E32,"T")="-",AE1,TEXT(Ferientermine!E32,"T"))</f>
        <v>9</v>
      </c>
      <c r="AU7" s="103"/>
    </row>
    <row r="8" spans="1:47" ht="33" customHeight="1">
      <c r="A8" s="139">
        <f t="shared" ref="A8:A33" si="37">A7+1</f>
        <v>45538</v>
      </c>
      <c r="B8" s="140" t="str">
        <f>IFERROR(VLOOKUP(A8,Feiertage!$C$5:$E$44,2,FALSE),"")</f>
        <v/>
      </c>
      <c r="C8" s="141" t="str">
        <f t="shared" si="20"/>
        <v/>
      </c>
      <c r="D8" s="139">
        <f t="shared" ref="D8:D33" si="38">D7+1</f>
        <v>45568</v>
      </c>
      <c r="E8" s="140" t="str">
        <f>IFERROR(VLOOKUP(D8,Feiertage!$C$5:$E$44,2,FALSE),"")</f>
        <v>Tag d. Deut. Einheit</v>
      </c>
      <c r="F8" s="142" t="str">
        <f t="shared" ref="F8:F33" si="39">IF(D8&lt;&gt;"",IF(WEEKDAY(D8)=4,WEEKNUM(D8,21),""),"")</f>
        <v/>
      </c>
      <c r="G8" s="139">
        <f t="shared" ref="G8:G33" si="40">G7+1</f>
        <v>45599</v>
      </c>
      <c r="H8" s="140" t="str">
        <f>IFERROR(VLOOKUP(G8,Feiertage!$C$5:$E$44,2,FALSE),"")</f>
        <v/>
      </c>
      <c r="I8" s="142" t="str">
        <f t="shared" si="21"/>
        <v/>
      </c>
      <c r="J8" s="139">
        <f t="shared" ref="J8:J33" si="41">J7+1</f>
        <v>45629</v>
      </c>
      <c r="K8" s="140" t="str">
        <f>IFERROR(VLOOKUP(J8,Feiertage!$C$5:$E$44,2,FALSE),"")</f>
        <v/>
      </c>
      <c r="L8" s="142" t="str">
        <f t="shared" si="18"/>
        <v/>
      </c>
      <c r="M8" s="139">
        <f t="shared" si="22"/>
        <v>45660</v>
      </c>
      <c r="N8" s="140" t="str">
        <f>IFERROR(VLOOKUP(M8,Feiertage!$C$5:$E$44,2,FALSE),"")</f>
        <v/>
      </c>
      <c r="O8" s="142" t="str">
        <f t="shared" si="23"/>
        <v/>
      </c>
      <c r="P8" s="129">
        <f t="shared" si="24"/>
        <v>45691</v>
      </c>
      <c r="Q8" s="130" t="str">
        <f>IFERROR(VLOOKUP(P8,Feiertage!$C$5:$E$44,2,FALSE),"")</f>
        <v/>
      </c>
      <c r="R8" s="131" t="str">
        <f t="shared" si="25"/>
        <v/>
      </c>
      <c r="S8" s="129">
        <f t="shared" si="26"/>
        <v>45719</v>
      </c>
      <c r="T8" s="130" t="str">
        <f>IFERROR(VLOOKUP(S8,Feiertage!$C$5:$E$44,2,FALSE),"")</f>
        <v/>
      </c>
      <c r="U8" s="131" t="str">
        <f t="shared" si="27"/>
        <v/>
      </c>
      <c r="V8" s="129">
        <f t="shared" si="28"/>
        <v>45750</v>
      </c>
      <c r="W8" s="130" t="str">
        <f>IFERROR(VLOOKUP(V8,Feiertage!$C$5:$E$44,2,FALSE),"")</f>
        <v/>
      </c>
      <c r="X8" s="131" t="str">
        <f t="shared" si="29"/>
        <v/>
      </c>
      <c r="Y8" s="129">
        <f t="shared" si="30"/>
        <v>45780</v>
      </c>
      <c r="Z8" s="130" t="str">
        <f>IFERROR(VLOOKUP(Y8,Feiertage!$C$5:$E$44,2,FALSE),"")</f>
        <v/>
      </c>
      <c r="AA8" s="131" t="str">
        <f t="shared" si="19"/>
        <v/>
      </c>
      <c r="AB8" s="129">
        <f t="shared" si="31"/>
        <v>45811</v>
      </c>
      <c r="AC8" s="130" t="str">
        <f>IFERROR(VLOOKUP(AB8,Feiertage!$C$5:$E$44,2,FALSE),"")</f>
        <v/>
      </c>
      <c r="AD8" s="131" t="str">
        <f t="shared" si="32"/>
        <v/>
      </c>
      <c r="AE8" s="129">
        <f t="shared" si="33"/>
        <v>45841</v>
      </c>
      <c r="AF8" s="130" t="str">
        <f>IFERROR(VLOOKUP(AE8,Feiertage!$C$5:$E$44,2,FALSE),"")</f>
        <v/>
      </c>
      <c r="AG8" s="131" t="str">
        <f t="shared" si="34"/>
        <v/>
      </c>
      <c r="AH8" s="129">
        <f t="shared" si="35"/>
        <v>45872</v>
      </c>
      <c r="AI8" s="130" t="str">
        <f>IFERROR(VLOOKUP(AH8,Feiertage!$C$5:$E$44,2,FALSE),"")</f>
        <v/>
      </c>
      <c r="AJ8" s="131" t="str">
        <f t="shared" si="36"/>
        <v/>
      </c>
    </row>
    <row r="9" spans="1:47" ht="33" customHeight="1">
      <c r="A9" s="139">
        <f t="shared" si="37"/>
        <v>45539</v>
      </c>
      <c r="B9" s="140" t="str">
        <f>IFERROR(VLOOKUP(A9,Feiertage!$C$5:$E$44,2,FALSE),"")</f>
        <v/>
      </c>
      <c r="C9" s="141">
        <f t="shared" si="20"/>
        <v>36</v>
      </c>
      <c r="D9" s="139">
        <f t="shared" si="38"/>
        <v>45569</v>
      </c>
      <c r="E9" s="140" t="str">
        <f>IFERROR(VLOOKUP(D9,Feiertage!$C$5:$E$44,2,FALSE),"")</f>
        <v/>
      </c>
      <c r="F9" s="142" t="str">
        <f t="shared" si="39"/>
        <v/>
      </c>
      <c r="G9" s="139">
        <f t="shared" si="40"/>
        <v>45600</v>
      </c>
      <c r="H9" s="140" t="str">
        <f>IFERROR(VLOOKUP(G9,Feiertage!$C$5:$E$44,2,FALSE),"")</f>
        <v/>
      </c>
      <c r="I9" s="142" t="str">
        <f t="shared" si="21"/>
        <v/>
      </c>
      <c r="J9" s="139">
        <f t="shared" si="41"/>
        <v>45630</v>
      </c>
      <c r="K9" s="140" t="str">
        <f>IFERROR(VLOOKUP(J9,Feiertage!$C$5:$E$44,2,FALSE),"")</f>
        <v/>
      </c>
      <c r="L9" s="142">
        <f t="shared" si="18"/>
        <v>49</v>
      </c>
      <c r="M9" s="139">
        <f t="shared" si="22"/>
        <v>45661</v>
      </c>
      <c r="N9" s="140" t="str">
        <f>IFERROR(VLOOKUP(M9,Feiertage!$C$5:$E$44,2,FALSE),"")</f>
        <v/>
      </c>
      <c r="O9" s="142" t="str">
        <f t="shared" si="23"/>
        <v/>
      </c>
      <c r="P9" s="129">
        <f t="shared" si="24"/>
        <v>45692</v>
      </c>
      <c r="Q9" s="130" t="str">
        <f>IFERROR(VLOOKUP(P9,Feiertage!$C$5:$E$44,2,FALSE),"")</f>
        <v/>
      </c>
      <c r="R9" s="131" t="str">
        <f t="shared" si="25"/>
        <v/>
      </c>
      <c r="S9" s="129">
        <f t="shared" si="26"/>
        <v>45720</v>
      </c>
      <c r="T9" s="130" t="str">
        <f>IFERROR(VLOOKUP(S9,Feiertage!$C$5:$E$44,2,FALSE),"")</f>
        <v/>
      </c>
      <c r="U9" s="131" t="str">
        <f t="shared" si="27"/>
        <v/>
      </c>
      <c r="V9" s="129">
        <f t="shared" si="28"/>
        <v>45751</v>
      </c>
      <c r="W9" s="130" t="str">
        <f>IFERROR(VLOOKUP(V9,Feiertage!$C$5:$E$44,2,FALSE),"")</f>
        <v/>
      </c>
      <c r="X9" s="131" t="str">
        <f t="shared" si="29"/>
        <v/>
      </c>
      <c r="Y9" s="129">
        <f t="shared" si="30"/>
        <v>45781</v>
      </c>
      <c r="Z9" s="130" t="str">
        <f>IFERROR(VLOOKUP(Y9,Feiertage!$C$5:$E$44,2,FALSE),"")</f>
        <v/>
      </c>
      <c r="AA9" s="131" t="str">
        <f t="shared" si="19"/>
        <v/>
      </c>
      <c r="AB9" s="129">
        <f t="shared" si="31"/>
        <v>45812</v>
      </c>
      <c r="AC9" s="130" t="str">
        <f>IFERROR(VLOOKUP(AB9,Feiertage!$C$5:$E$44,2,FALSE),"")</f>
        <v/>
      </c>
      <c r="AD9" s="131">
        <f t="shared" si="32"/>
        <v>23</v>
      </c>
      <c r="AE9" s="129">
        <f t="shared" si="33"/>
        <v>45842</v>
      </c>
      <c r="AF9" s="130" t="str">
        <f>IFERROR(VLOOKUP(AE9,Feiertage!$C$5:$E$44,2,FALSE),"")</f>
        <v/>
      </c>
      <c r="AG9" s="131" t="str">
        <f t="shared" si="34"/>
        <v/>
      </c>
      <c r="AH9" s="129">
        <f t="shared" si="35"/>
        <v>45873</v>
      </c>
      <c r="AI9" s="130" t="str">
        <f>IFERROR(VLOOKUP(AH9,Feiertage!$C$5:$E$44,2,FALSE),"")</f>
        <v/>
      </c>
      <c r="AJ9" s="131" t="str">
        <f t="shared" si="36"/>
        <v/>
      </c>
    </row>
    <row r="10" spans="1:47" ht="33" customHeight="1">
      <c r="A10" s="139">
        <f t="shared" si="37"/>
        <v>45540</v>
      </c>
      <c r="B10" s="140" t="str">
        <f>IFERROR(VLOOKUP(A10,Feiertage!$C$5:$E$44,2,FALSE),"")</f>
        <v/>
      </c>
      <c r="C10" s="141" t="str">
        <f t="shared" si="20"/>
        <v/>
      </c>
      <c r="D10" s="139">
        <f t="shared" si="38"/>
        <v>45570</v>
      </c>
      <c r="E10" s="140" t="str">
        <f>IFERROR(VLOOKUP(D10,Feiertage!$C$5:$E$44,2,FALSE),"")</f>
        <v>Schulfest</v>
      </c>
      <c r="F10" s="142" t="str">
        <f t="shared" si="39"/>
        <v/>
      </c>
      <c r="G10" s="139">
        <f t="shared" si="40"/>
        <v>45601</v>
      </c>
      <c r="H10" s="140" t="str">
        <f>IFERROR(VLOOKUP(G10,Feiertage!$C$5:$E$44,2,FALSE),"")</f>
        <v/>
      </c>
      <c r="I10" s="142" t="str">
        <f t="shared" si="21"/>
        <v/>
      </c>
      <c r="J10" s="139">
        <f t="shared" si="41"/>
        <v>45631</v>
      </c>
      <c r="K10" s="140" t="str">
        <f>IFERROR(VLOOKUP(J10,Feiertage!$C$5:$E$44,2,FALSE),"")</f>
        <v/>
      </c>
      <c r="L10" s="142" t="str">
        <f t="shared" si="18"/>
        <v/>
      </c>
      <c r="M10" s="139">
        <f t="shared" si="22"/>
        <v>45662</v>
      </c>
      <c r="N10" s="140" t="str">
        <f>IFERROR(VLOOKUP(M10,Feiertage!$C$5:$E$44,2,FALSE),"")</f>
        <v/>
      </c>
      <c r="O10" s="142" t="str">
        <f t="shared" si="23"/>
        <v/>
      </c>
      <c r="P10" s="129">
        <f t="shared" si="24"/>
        <v>45693</v>
      </c>
      <c r="Q10" s="130" t="str">
        <f>IFERROR(VLOOKUP(P10,Feiertage!$C$5:$E$44,2,FALSE),"")</f>
        <v/>
      </c>
      <c r="R10" s="131">
        <f t="shared" si="25"/>
        <v>6</v>
      </c>
      <c r="S10" s="129">
        <f t="shared" si="26"/>
        <v>45721</v>
      </c>
      <c r="T10" s="130" t="str">
        <f>IFERROR(VLOOKUP(S10,Feiertage!$C$5:$E$44,2,FALSE),"")</f>
        <v/>
      </c>
      <c r="U10" s="131">
        <f t="shared" si="27"/>
        <v>10</v>
      </c>
      <c r="V10" s="129">
        <f t="shared" si="28"/>
        <v>45752</v>
      </c>
      <c r="W10" s="130" t="str">
        <f>IFERROR(VLOOKUP(V10,Feiertage!$C$5:$E$44,2,FALSE),"")</f>
        <v/>
      </c>
      <c r="X10" s="131" t="str">
        <f t="shared" si="29"/>
        <v/>
      </c>
      <c r="Y10" s="129">
        <f t="shared" si="30"/>
        <v>45782</v>
      </c>
      <c r="Z10" s="130" t="str">
        <f>IFERROR(VLOOKUP(Y10,Feiertage!$C$5:$E$44,2,FALSE),"")</f>
        <v/>
      </c>
      <c r="AA10" s="131" t="str">
        <f t="shared" si="19"/>
        <v/>
      </c>
      <c r="AB10" s="129">
        <f t="shared" si="31"/>
        <v>45813</v>
      </c>
      <c r="AC10" s="130" t="str">
        <f>IFERROR(VLOOKUP(AB10,Feiertage!$C$5:$E$44,2,FALSE),"")</f>
        <v/>
      </c>
      <c r="AD10" s="131" t="str">
        <f t="shared" si="32"/>
        <v/>
      </c>
      <c r="AE10" s="129">
        <f t="shared" si="33"/>
        <v>45843</v>
      </c>
      <c r="AF10" s="130" t="str">
        <f>IFERROR(VLOOKUP(AE10,Feiertage!$C$5:$E$44,2,FALSE),"")</f>
        <v/>
      </c>
      <c r="AG10" s="131" t="str">
        <f t="shared" si="34"/>
        <v/>
      </c>
      <c r="AH10" s="129">
        <f t="shared" si="35"/>
        <v>45874</v>
      </c>
      <c r="AI10" s="130" t="str">
        <f>IFERROR(VLOOKUP(AH10,Feiertage!$C$5:$E$44,2,FALSE),"")</f>
        <v/>
      </c>
      <c r="AJ10" s="131" t="str">
        <f t="shared" si="36"/>
        <v/>
      </c>
    </row>
    <row r="11" spans="1:47" ht="33" customHeight="1">
      <c r="A11" s="139">
        <f t="shared" si="37"/>
        <v>45541</v>
      </c>
      <c r="B11" s="140" t="str">
        <f>IFERROR(VLOOKUP(A11,Feiertage!$C$5:$E$44,2,FALSE),"")</f>
        <v/>
      </c>
      <c r="C11" s="141" t="str">
        <f t="shared" si="20"/>
        <v/>
      </c>
      <c r="D11" s="139">
        <f t="shared" si="38"/>
        <v>45571</v>
      </c>
      <c r="E11" s="140" t="str">
        <f>IFERROR(VLOOKUP(D11,Feiertage!$C$5:$E$44,2,FALSE),"")</f>
        <v/>
      </c>
      <c r="F11" s="142" t="str">
        <f t="shared" si="39"/>
        <v/>
      </c>
      <c r="G11" s="139">
        <f t="shared" si="40"/>
        <v>45602</v>
      </c>
      <c r="H11" s="140" t="str">
        <f>IFERROR(VLOOKUP(G11,Feiertage!$C$5:$E$44,2,FALSE),"")</f>
        <v/>
      </c>
      <c r="I11" s="142">
        <f t="shared" si="21"/>
        <v>45</v>
      </c>
      <c r="J11" s="139">
        <f t="shared" si="41"/>
        <v>45632</v>
      </c>
      <c r="K11" s="140" t="str">
        <f>IFERROR(VLOOKUP(J11,Feiertage!$C$5:$E$44,2,FALSE),"")</f>
        <v/>
      </c>
      <c r="L11" s="142" t="str">
        <f t="shared" si="18"/>
        <v/>
      </c>
      <c r="M11" s="139">
        <f t="shared" si="22"/>
        <v>45663</v>
      </c>
      <c r="N11" s="140" t="str">
        <f>IFERROR(VLOOKUP(M11,Feiertage!$C$5:$E$44,2,FALSE),"")</f>
        <v/>
      </c>
      <c r="O11" s="142" t="str">
        <f t="shared" si="23"/>
        <v/>
      </c>
      <c r="P11" s="129">
        <f t="shared" si="24"/>
        <v>45694</v>
      </c>
      <c r="Q11" s="130" t="str">
        <f>IFERROR(VLOOKUP(P11,Feiertage!$C$5:$E$44,2,FALSE),"")</f>
        <v/>
      </c>
      <c r="R11" s="131" t="str">
        <f t="shared" si="25"/>
        <v/>
      </c>
      <c r="S11" s="129">
        <f t="shared" si="26"/>
        <v>45722</v>
      </c>
      <c r="T11" s="130" t="str">
        <f>IFERROR(VLOOKUP(S11,Feiertage!$C$5:$E$44,2,FALSE),"")</f>
        <v/>
      </c>
      <c r="U11" s="131" t="str">
        <f t="shared" si="27"/>
        <v/>
      </c>
      <c r="V11" s="129">
        <f t="shared" si="28"/>
        <v>45753</v>
      </c>
      <c r="W11" s="130" t="str">
        <f>IFERROR(VLOOKUP(V11,Feiertage!$C$5:$E$44,2,FALSE),"")</f>
        <v/>
      </c>
      <c r="X11" s="131" t="str">
        <f t="shared" si="29"/>
        <v/>
      </c>
      <c r="Y11" s="129">
        <f t="shared" si="30"/>
        <v>45783</v>
      </c>
      <c r="Z11" s="130" t="str">
        <f>IFERROR(VLOOKUP(Y11,Feiertage!$C$5:$E$44,2,FALSE),"")</f>
        <v/>
      </c>
      <c r="AA11" s="131" t="str">
        <f t="shared" si="19"/>
        <v/>
      </c>
      <c r="AB11" s="129">
        <f t="shared" si="31"/>
        <v>45814</v>
      </c>
      <c r="AC11" s="130" t="str">
        <f>IFERROR(VLOOKUP(AB11,Feiertage!$C$5:$E$44,2,FALSE),"")</f>
        <v/>
      </c>
      <c r="AD11" s="131" t="str">
        <f t="shared" si="32"/>
        <v/>
      </c>
      <c r="AE11" s="129">
        <f t="shared" si="33"/>
        <v>45844</v>
      </c>
      <c r="AF11" s="130" t="str">
        <f>IFERROR(VLOOKUP(AE11,Feiertage!$C$5:$E$44,2,FALSE),"")</f>
        <v/>
      </c>
      <c r="AG11" s="131" t="str">
        <f t="shared" si="34"/>
        <v/>
      </c>
      <c r="AH11" s="129">
        <f t="shared" si="35"/>
        <v>45875</v>
      </c>
      <c r="AI11" s="130" t="str">
        <f>IFERROR(VLOOKUP(AH11,Feiertage!$C$5:$E$44,2,FALSE),"")</f>
        <v/>
      </c>
      <c r="AJ11" s="131">
        <f t="shared" si="36"/>
        <v>32</v>
      </c>
    </row>
    <row r="12" spans="1:47" ht="33" customHeight="1">
      <c r="A12" s="139">
        <f t="shared" si="37"/>
        <v>45542</v>
      </c>
      <c r="B12" s="140" t="str">
        <f>IFERROR(VLOOKUP(A12,Feiertage!$C$5:$E$44,2,FALSE),"")</f>
        <v/>
      </c>
      <c r="C12" s="141" t="str">
        <f t="shared" si="20"/>
        <v/>
      </c>
      <c r="D12" s="139">
        <f t="shared" si="38"/>
        <v>45572</v>
      </c>
      <c r="E12" s="140" t="str">
        <f>IFERROR(VLOOKUP(D12,Feiertage!$C$5:$E$44,2,FALSE),"")</f>
        <v/>
      </c>
      <c r="F12" s="142" t="str">
        <f t="shared" si="39"/>
        <v/>
      </c>
      <c r="G12" s="139">
        <f t="shared" si="40"/>
        <v>45603</v>
      </c>
      <c r="H12" s="140" t="str">
        <f>IFERROR(VLOOKUP(G12,Feiertage!$C$5:$E$44,2,FALSE),"")</f>
        <v/>
      </c>
      <c r="I12" s="142" t="str">
        <f t="shared" si="21"/>
        <v/>
      </c>
      <c r="J12" s="139">
        <f t="shared" si="41"/>
        <v>45633</v>
      </c>
      <c r="K12" s="140" t="str">
        <f>IFERROR(VLOOKUP(J12,Feiertage!$C$5:$E$44,2,FALSE),"")</f>
        <v/>
      </c>
      <c r="L12" s="143" t="str">
        <f t="shared" si="18"/>
        <v/>
      </c>
      <c r="M12" s="139">
        <f t="shared" si="22"/>
        <v>45664</v>
      </c>
      <c r="N12" s="140" t="str">
        <f>IFERROR(VLOOKUP(M12,Feiertage!$C$5:$E$44,2,FALSE),"")</f>
        <v/>
      </c>
      <c r="O12" s="142" t="str">
        <f t="shared" si="23"/>
        <v/>
      </c>
      <c r="P12" s="129">
        <f t="shared" si="24"/>
        <v>45695</v>
      </c>
      <c r="Q12" s="130" t="str">
        <f>IFERROR(VLOOKUP(P12,Feiertage!$C$5:$E$44,2,FALSE),"")</f>
        <v/>
      </c>
      <c r="R12" s="131" t="str">
        <f t="shared" si="25"/>
        <v/>
      </c>
      <c r="S12" s="129">
        <f t="shared" si="26"/>
        <v>45723</v>
      </c>
      <c r="T12" s="130" t="str">
        <f>IFERROR(VLOOKUP(S12,Feiertage!$C$5:$E$44,2,FALSE),"")</f>
        <v/>
      </c>
      <c r="U12" s="131" t="str">
        <f t="shared" si="27"/>
        <v/>
      </c>
      <c r="V12" s="129">
        <f t="shared" si="28"/>
        <v>45754</v>
      </c>
      <c r="W12" s="130" t="str">
        <f>IFERROR(VLOOKUP(V12,Feiertage!$C$5:$E$44,2,FALSE),"")</f>
        <v/>
      </c>
      <c r="X12" s="131" t="str">
        <f t="shared" si="29"/>
        <v/>
      </c>
      <c r="Y12" s="129">
        <f t="shared" si="30"/>
        <v>45784</v>
      </c>
      <c r="Z12" s="130" t="str">
        <f>IFERROR(VLOOKUP(Y12,Feiertage!$C$5:$E$44,2,FALSE),"")</f>
        <v/>
      </c>
      <c r="AA12" s="131">
        <f t="shared" si="19"/>
        <v>19</v>
      </c>
      <c r="AB12" s="129">
        <f t="shared" si="31"/>
        <v>45815</v>
      </c>
      <c r="AC12" s="130" t="str">
        <f>IFERROR(VLOOKUP(AB12,Feiertage!$C$5:$E$44,2,FALSE),"")</f>
        <v/>
      </c>
      <c r="AD12" s="131" t="str">
        <f t="shared" si="32"/>
        <v/>
      </c>
      <c r="AE12" s="129">
        <f t="shared" si="33"/>
        <v>45845</v>
      </c>
      <c r="AF12" s="130" t="str">
        <f>IFERROR(VLOOKUP(AE12,Feiertage!$C$5:$E$44,2,FALSE),"")</f>
        <v/>
      </c>
      <c r="AG12" s="131" t="str">
        <f t="shared" si="34"/>
        <v/>
      </c>
      <c r="AH12" s="129">
        <f t="shared" si="35"/>
        <v>45876</v>
      </c>
      <c r="AI12" s="130" t="str">
        <f>IFERROR(VLOOKUP(AH12,Feiertage!$C$5:$E$44,2,FALSE),"")</f>
        <v/>
      </c>
      <c r="AJ12" s="131" t="str">
        <f t="shared" si="36"/>
        <v/>
      </c>
    </row>
    <row r="13" spans="1:47" ht="33" customHeight="1">
      <c r="A13" s="139">
        <f t="shared" si="37"/>
        <v>45543</v>
      </c>
      <c r="B13" s="140" t="str">
        <f>IFERROR(VLOOKUP(A13,Feiertage!$C$5:$E$44,2,FALSE),"")</f>
        <v/>
      </c>
      <c r="C13" s="141" t="str">
        <f t="shared" si="20"/>
        <v/>
      </c>
      <c r="D13" s="139">
        <f t="shared" si="38"/>
        <v>45573</v>
      </c>
      <c r="E13" s="140" t="str">
        <f>IFERROR(VLOOKUP(D13,Feiertage!$C$5:$E$44,2,FALSE),"")</f>
        <v/>
      </c>
      <c r="F13" s="142" t="str">
        <f t="shared" si="39"/>
        <v/>
      </c>
      <c r="G13" s="139">
        <f t="shared" si="40"/>
        <v>45604</v>
      </c>
      <c r="H13" s="140" t="str">
        <f>IFERROR(VLOOKUP(G13,Feiertage!$C$5:$E$44,2,FALSE),"")</f>
        <v/>
      </c>
      <c r="I13" s="142" t="str">
        <f t="shared" si="21"/>
        <v/>
      </c>
      <c r="J13" s="139">
        <f t="shared" si="41"/>
        <v>45634</v>
      </c>
      <c r="K13" s="140" t="str">
        <f>IFERROR(VLOOKUP(J13,Feiertage!$C$5:$E$44,2,FALSE),"")</f>
        <v/>
      </c>
      <c r="L13" s="142" t="str">
        <f t="shared" si="18"/>
        <v/>
      </c>
      <c r="M13" s="139">
        <f t="shared" si="22"/>
        <v>45665</v>
      </c>
      <c r="N13" s="140" t="str">
        <f>IFERROR(VLOOKUP(M13,Feiertage!$C$5:$E$44,2,FALSE),"")</f>
        <v/>
      </c>
      <c r="O13" s="142">
        <f t="shared" si="23"/>
        <v>2</v>
      </c>
      <c r="P13" s="129">
        <f t="shared" si="24"/>
        <v>45696</v>
      </c>
      <c r="Q13" s="130" t="str">
        <f>IFERROR(VLOOKUP(P13,Feiertage!$C$5:$E$44,2,FALSE),"")</f>
        <v/>
      </c>
      <c r="R13" s="131" t="str">
        <f t="shared" si="25"/>
        <v/>
      </c>
      <c r="S13" s="129">
        <f t="shared" si="26"/>
        <v>45724</v>
      </c>
      <c r="T13" s="130" t="str">
        <f>IFERROR(VLOOKUP(S13,Feiertage!$C$5:$E$44,2,FALSE),"")</f>
        <v/>
      </c>
      <c r="U13" s="131" t="str">
        <f t="shared" si="27"/>
        <v/>
      </c>
      <c r="V13" s="129">
        <f t="shared" si="28"/>
        <v>45755</v>
      </c>
      <c r="W13" s="130" t="str">
        <f>IFERROR(VLOOKUP(V13,Feiertage!$C$5:$E$44,2,FALSE),"")</f>
        <v/>
      </c>
      <c r="X13" s="131" t="str">
        <f t="shared" si="29"/>
        <v/>
      </c>
      <c r="Y13" s="129">
        <f t="shared" si="30"/>
        <v>45785</v>
      </c>
      <c r="Z13" s="130" t="str">
        <f>IFERROR(VLOOKUP(Y13,Feiertage!$C$5:$E$44,2,FALSE),"")</f>
        <v/>
      </c>
      <c r="AA13" s="131" t="str">
        <f t="shared" si="19"/>
        <v/>
      </c>
      <c r="AB13" s="129">
        <f t="shared" si="31"/>
        <v>45816</v>
      </c>
      <c r="AC13" s="130" t="str">
        <f>IFERROR(VLOOKUP(AB13,Feiertage!$C$5:$E$44,2,FALSE),"")</f>
        <v>Pfingstsonntag</v>
      </c>
      <c r="AD13" s="131" t="str">
        <f t="shared" si="32"/>
        <v/>
      </c>
      <c r="AE13" s="129">
        <f t="shared" si="33"/>
        <v>45846</v>
      </c>
      <c r="AF13" s="130" t="str">
        <f>IFERROR(VLOOKUP(AE13,Feiertage!$C$5:$E$44,2,FALSE),"")</f>
        <v/>
      </c>
      <c r="AG13" s="131" t="str">
        <f t="shared" si="34"/>
        <v/>
      </c>
      <c r="AH13" s="129">
        <f t="shared" si="35"/>
        <v>45877</v>
      </c>
      <c r="AI13" s="130" t="str">
        <f>IFERROR(VLOOKUP(AH13,Feiertage!$C$5:$E$44,2,FALSE),"")</f>
        <v/>
      </c>
      <c r="AJ13" s="131" t="str">
        <f t="shared" si="36"/>
        <v/>
      </c>
    </row>
    <row r="14" spans="1:47" ht="33" customHeight="1">
      <c r="A14" s="139">
        <f t="shared" si="37"/>
        <v>45544</v>
      </c>
      <c r="B14" s="140" t="str">
        <f>IFERROR(VLOOKUP(A14,Feiertage!$C$5:$E$44,2,FALSE),"")</f>
        <v/>
      </c>
      <c r="C14" s="141" t="str">
        <f t="shared" si="20"/>
        <v/>
      </c>
      <c r="D14" s="139">
        <f t="shared" si="38"/>
        <v>45574</v>
      </c>
      <c r="E14" s="140" t="str">
        <f>IFERROR(VLOOKUP(D14,Feiertage!$C$5:$E$44,2,FALSE),"")</f>
        <v/>
      </c>
      <c r="F14" s="142">
        <f t="shared" si="39"/>
        <v>41</v>
      </c>
      <c r="G14" s="139">
        <f t="shared" si="40"/>
        <v>45605</v>
      </c>
      <c r="H14" s="140" t="str">
        <f>IFERROR(VLOOKUP(G14,Feiertage!$C$5:$E$44,2,FALSE),"")</f>
        <v/>
      </c>
      <c r="I14" s="142" t="str">
        <f t="shared" si="21"/>
        <v/>
      </c>
      <c r="J14" s="139">
        <f t="shared" si="41"/>
        <v>45635</v>
      </c>
      <c r="K14" s="140" t="str">
        <f>IFERROR(VLOOKUP(J14,Feiertage!$C$5:$E$44,2,FALSE),"")</f>
        <v/>
      </c>
      <c r="L14" s="142" t="str">
        <f t="shared" si="18"/>
        <v/>
      </c>
      <c r="M14" s="139">
        <f t="shared" si="22"/>
        <v>45666</v>
      </c>
      <c r="N14" s="140" t="str">
        <f>IFERROR(VLOOKUP(M14,Feiertage!$C$5:$E$44,2,FALSE),"")</f>
        <v/>
      </c>
      <c r="O14" s="142" t="str">
        <f t="shared" si="23"/>
        <v/>
      </c>
      <c r="P14" s="129">
        <f t="shared" si="24"/>
        <v>45697</v>
      </c>
      <c r="Q14" s="130" t="str">
        <f>IFERROR(VLOOKUP(P14,Feiertage!$C$5:$E$44,2,FALSE),"")</f>
        <v/>
      </c>
      <c r="R14" s="131" t="str">
        <f t="shared" si="25"/>
        <v/>
      </c>
      <c r="S14" s="129">
        <f t="shared" si="26"/>
        <v>45725</v>
      </c>
      <c r="T14" s="130" t="str">
        <f>IFERROR(VLOOKUP(S14,Feiertage!$C$5:$E$44,2,FALSE),"")</f>
        <v/>
      </c>
      <c r="U14" s="131" t="str">
        <f t="shared" si="27"/>
        <v/>
      </c>
      <c r="V14" s="129">
        <f t="shared" si="28"/>
        <v>45756</v>
      </c>
      <c r="W14" s="130" t="str">
        <f>IFERROR(VLOOKUP(V14,Feiertage!$C$5:$E$44,2,FALSE),"")</f>
        <v/>
      </c>
      <c r="X14" s="131">
        <f t="shared" si="29"/>
        <v>15</v>
      </c>
      <c r="Y14" s="129">
        <f t="shared" si="30"/>
        <v>45786</v>
      </c>
      <c r="Z14" s="130" t="str">
        <f>IFERROR(VLOOKUP(Y14,Feiertage!$C$5:$E$44,2,FALSE),"")</f>
        <v/>
      </c>
      <c r="AA14" s="131" t="str">
        <f t="shared" si="19"/>
        <v/>
      </c>
      <c r="AB14" s="129">
        <f t="shared" si="31"/>
        <v>45817</v>
      </c>
      <c r="AC14" s="130" t="str">
        <f>IFERROR(VLOOKUP(AB14,Feiertage!$C$5:$E$44,2,FALSE),"")</f>
        <v>Pfingstmontag</v>
      </c>
      <c r="AD14" s="131" t="str">
        <f t="shared" si="32"/>
        <v/>
      </c>
      <c r="AE14" s="129">
        <f t="shared" si="33"/>
        <v>45847</v>
      </c>
      <c r="AF14" s="130" t="str">
        <f>IFERROR(VLOOKUP(AE14,Feiertage!$C$5:$E$44,2,FALSE),"")</f>
        <v/>
      </c>
      <c r="AG14" s="131">
        <f t="shared" si="34"/>
        <v>28</v>
      </c>
      <c r="AH14" s="129">
        <f t="shared" si="35"/>
        <v>45878</v>
      </c>
      <c r="AI14" s="130" t="str">
        <f>IFERROR(VLOOKUP(AH14,Feiertage!$C$5:$E$44,2,FALSE),"")</f>
        <v/>
      </c>
      <c r="AJ14" s="131" t="str">
        <f t="shared" si="36"/>
        <v/>
      </c>
    </row>
    <row r="15" spans="1:47" ht="33" customHeight="1">
      <c r="A15" s="139">
        <f t="shared" si="37"/>
        <v>45545</v>
      </c>
      <c r="B15" s="140" t="str">
        <f>IFERROR(VLOOKUP(A15,Feiertage!$C$5:$E$44,2,FALSE),"")</f>
        <v/>
      </c>
      <c r="C15" s="141" t="str">
        <f t="shared" si="20"/>
        <v/>
      </c>
      <c r="D15" s="139">
        <f t="shared" si="38"/>
        <v>45575</v>
      </c>
      <c r="E15" s="140" t="str">
        <f>IFERROR(VLOOKUP(D15,Feiertage!$C$5:$E$44,2,FALSE),"")</f>
        <v/>
      </c>
      <c r="F15" s="142" t="str">
        <f t="shared" si="39"/>
        <v/>
      </c>
      <c r="G15" s="139">
        <f t="shared" si="40"/>
        <v>45606</v>
      </c>
      <c r="H15" s="140" t="str">
        <f>IFERROR(VLOOKUP(G15,Feiertage!$C$5:$E$44,2,FALSE),"")</f>
        <v/>
      </c>
      <c r="I15" s="142" t="str">
        <f t="shared" si="21"/>
        <v/>
      </c>
      <c r="J15" s="139">
        <f t="shared" si="41"/>
        <v>45636</v>
      </c>
      <c r="K15" s="140" t="str">
        <f>IFERROR(VLOOKUP(J15,Feiertage!$C$5:$E$44,2,FALSE),"")</f>
        <v/>
      </c>
      <c r="L15" s="142" t="str">
        <f t="shared" si="18"/>
        <v/>
      </c>
      <c r="M15" s="139">
        <f t="shared" si="22"/>
        <v>45667</v>
      </c>
      <c r="N15" s="140" t="str">
        <f>IFERROR(VLOOKUP(M15,Feiertage!$C$5:$E$44,2,FALSE),"")</f>
        <v/>
      </c>
      <c r="O15" s="142" t="str">
        <f t="shared" si="23"/>
        <v/>
      </c>
      <c r="P15" s="129">
        <f t="shared" si="24"/>
        <v>45698</v>
      </c>
      <c r="Q15" s="130" t="str">
        <f>IFERROR(VLOOKUP(P15,Feiertage!$C$5:$E$44,2,FALSE),"")</f>
        <v>Sporttag</v>
      </c>
      <c r="R15" s="131" t="str">
        <f t="shared" si="25"/>
        <v/>
      </c>
      <c r="S15" s="129">
        <f t="shared" si="26"/>
        <v>45726</v>
      </c>
      <c r="T15" s="130" t="str">
        <f>IFERROR(VLOOKUP(S15,Feiertage!$C$5:$E$44,2,FALSE),"")</f>
        <v/>
      </c>
      <c r="U15" s="131" t="str">
        <f t="shared" si="27"/>
        <v/>
      </c>
      <c r="V15" s="129">
        <f t="shared" si="28"/>
        <v>45757</v>
      </c>
      <c r="W15" s="130" t="str">
        <f>IFERROR(VLOOKUP(V15,Feiertage!$C$5:$E$44,2,FALSE),"")</f>
        <v/>
      </c>
      <c r="X15" s="131" t="str">
        <f t="shared" si="29"/>
        <v/>
      </c>
      <c r="Y15" s="129">
        <f t="shared" si="30"/>
        <v>45787</v>
      </c>
      <c r="Z15" s="130" t="str">
        <f>IFERROR(VLOOKUP(Y15,Feiertage!$C$5:$E$44,2,FALSE),"")</f>
        <v/>
      </c>
      <c r="AA15" s="131" t="str">
        <f t="shared" si="19"/>
        <v/>
      </c>
      <c r="AB15" s="129">
        <f t="shared" si="31"/>
        <v>45818</v>
      </c>
      <c r="AC15" s="130" t="str">
        <f>IFERROR(VLOOKUP(AB15,Feiertage!$C$5:$E$44,2,FALSE),"")</f>
        <v/>
      </c>
      <c r="AD15" s="131" t="str">
        <f t="shared" si="32"/>
        <v/>
      </c>
      <c r="AE15" s="129">
        <f t="shared" si="33"/>
        <v>45848</v>
      </c>
      <c r="AF15" s="130" t="str">
        <f>IFERROR(VLOOKUP(AE15,Feiertage!$C$5:$E$44,2,FALSE),"")</f>
        <v/>
      </c>
      <c r="AG15" s="131" t="str">
        <f t="shared" si="34"/>
        <v/>
      </c>
      <c r="AH15" s="129">
        <f t="shared" si="35"/>
        <v>45879</v>
      </c>
      <c r="AI15" s="130" t="str">
        <f>IFERROR(VLOOKUP(AH15,Feiertage!$C$5:$E$44,2,FALSE),"")</f>
        <v/>
      </c>
      <c r="AJ15" s="131" t="str">
        <f t="shared" si="36"/>
        <v/>
      </c>
    </row>
    <row r="16" spans="1:47" ht="33" customHeight="1">
      <c r="A16" s="139">
        <f t="shared" si="37"/>
        <v>45546</v>
      </c>
      <c r="B16" s="140" t="str">
        <f>IFERROR(VLOOKUP(A16,Feiertage!$C$5:$E$44,2,FALSE),"")</f>
        <v/>
      </c>
      <c r="C16" s="141">
        <f t="shared" si="20"/>
        <v>37</v>
      </c>
      <c r="D16" s="139">
        <f t="shared" si="38"/>
        <v>45576</v>
      </c>
      <c r="E16" s="140" t="str">
        <f>IFERROR(VLOOKUP(D16,Feiertage!$C$5:$E$44,2,FALSE),"")</f>
        <v/>
      </c>
      <c r="F16" s="142" t="str">
        <f t="shared" si="39"/>
        <v/>
      </c>
      <c r="G16" s="139">
        <f t="shared" si="40"/>
        <v>45607</v>
      </c>
      <c r="H16" s="140" t="str">
        <f>IFERROR(VLOOKUP(G16,Feiertage!$C$5:$E$44,2,FALSE),"")</f>
        <v/>
      </c>
      <c r="I16" s="142" t="str">
        <f t="shared" si="21"/>
        <v/>
      </c>
      <c r="J16" s="139">
        <f t="shared" si="41"/>
        <v>45637</v>
      </c>
      <c r="K16" s="140" t="str">
        <f>IFERROR(VLOOKUP(J16,Feiertage!$C$5:$E$44,2,FALSE),"")</f>
        <v/>
      </c>
      <c r="L16" s="142">
        <f t="shared" si="18"/>
        <v>50</v>
      </c>
      <c r="M16" s="139">
        <f t="shared" si="22"/>
        <v>45668</v>
      </c>
      <c r="N16" s="140" t="str">
        <f>IFERROR(VLOOKUP(M16,Feiertage!$C$5:$E$44,2,FALSE),"")</f>
        <v/>
      </c>
      <c r="O16" s="142" t="str">
        <f t="shared" si="23"/>
        <v/>
      </c>
      <c r="P16" s="129">
        <f t="shared" si="24"/>
        <v>45699</v>
      </c>
      <c r="Q16" s="130" t="str">
        <f>IFERROR(VLOOKUP(P16,Feiertage!$C$5:$E$44,2,FALSE),"")</f>
        <v/>
      </c>
      <c r="R16" s="131" t="str">
        <f t="shared" si="25"/>
        <v/>
      </c>
      <c r="S16" s="129">
        <f t="shared" si="26"/>
        <v>45727</v>
      </c>
      <c r="T16" s="130" t="str">
        <f>IFERROR(VLOOKUP(S16,Feiertage!$C$5:$E$44,2,FALSE),"")</f>
        <v/>
      </c>
      <c r="U16" s="131" t="str">
        <f t="shared" si="27"/>
        <v/>
      </c>
      <c r="V16" s="129">
        <f t="shared" si="28"/>
        <v>45758</v>
      </c>
      <c r="W16" s="130" t="str">
        <f>IFERROR(VLOOKUP(V16,Feiertage!$C$5:$E$44,2,FALSE),"")</f>
        <v/>
      </c>
      <c r="X16" s="131" t="str">
        <f t="shared" si="29"/>
        <v/>
      </c>
      <c r="Y16" s="129">
        <f t="shared" si="30"/>
        <v>45788</v>
      </c>
      <c r="Z16" s="130" t="str">
        <f>IFERROR(VLOOKUP(Y16,Feiertage!$C$5:$E$44,2,FALSE),"")</f>
        <v/>
      </c>
      <c r="AA16" s="131" t="str">
        <f t="shared" si="19"/>
        <v/>
      </c>
      <c r="AB16" s="129">
        <f t="shared" si="31"/>
        <v>45819</v>
      </c>
      <c r="AC16" s="130" t="str">
        <f>IFERROR(VLOOKUP(AB16,Feiertage!$C$5:$E$44,2,FALSE),"")</f>
        <v/>
      </c>
      <c r="AD16" s="131">
        <f t="shared" si="32"/>
        <v>24</v>
      </c>
      <c r="AE16" s="129">
        <f t="shared" si="33"/>
        <v>45849</v>
      </c>
      <c r="AF16" s="130" t="str">
        <f>IFERROR(VLOOKUP(AE16,Feiertage!$C$5:$E$44,2,FALSE),"")</f>
        <v/>
      </c>
      <c r="AG16" s="131" t="str">
        <f t="shared" si="34"/>
        <v/>
      </c>
      <c r="AH16" s="129">
        <f t="shared" si="35"/>
        <v>45880</v>
      </c>
      <c r="AI16" s="130" t="str">
        <f>IFERROR(VLOOKUP(AH16,Feiertage!$C$5:$E$44,2,FALSE),"")</f>
        <v/>
      </c>
      <c r="AJ16" s="131" t="str">
        <f t="shared" si="36"/>
        <v/>
      </c>
    </row>
    <row r="17" spans="1:36" ht="33" customHeight="1">
      <c r="A17" s="139">
        <f t="shared" si="37"/>
        <v>45547</v>
      </c>
      <c r="B17" s="140" t="str">
        <f>IFERROR(VLOOKUP(A17,Feiertage!$C$5:$E$44,2,FALSE),"")</f>
        <v/>
      </c>
      <c r="C17" s="141" t="str">
        <f t="shared" si="20"/>
        <v/>
      </c>
      <c r="D17" s="139">
        <f t="shared" si="38"/>
        <v>45577</v>
      </c>
      <c r="E17" s="140" t="str">
        <f>IFERROR(VLOOKUP(D17,Feiertage!$C$5:$E$44,2,FALSE),"")</f>
        <v/>
      </c>
      <c r="F17" s="142" t="str">
        <f t="shared" si="39"/>
        <v/>
      </c>
      <c r="G17" s="139">
        <f t="shared" si="40"/>
        <v>45608</v>
      </c>
      <c r="H17" s="140" t="str">
        <f>IFERROR(VLOOKUP(G17,Feiertage!$C$5:$E$44,2,FALSE),"")</f>
        <v/>
      </c>
      <c r="I17" s="142" t="str">
        <f t="shared" si="21"/>
        <v/>
      </c>
      <c r="J17" s="139">
        <f t="shared" si="41"/>
        <v>45638</v>
      </c>
      <c r="K17" s="140" t="str">
        <f>IFERROR(VLOOKUP(J17,Feiertage!$C$5:$E$44,2,FALSE),"")</f>
        <v/>
      </c>
      <c r="L17" s="142" t="str">
        <f t="shared" si="18"/>
        <v/>
      </c>
      <c r="M17" s="139">
        <f t="shared" si="22"/>
        <v>45669</v>
      </c>
      <c r="N17" s="140" t="str">
        <f>IFERROR(VLOOKUP(M17,Feiertage!$C$5:$E$44,2,FALSE),"")</f>
        <v/>
      </c>
      <c r="O17" s="142" t="str">
        <f t="shared" si="23"/>
        <v/>
      </c>
      <c r="P17" s="129">
        <f t="shared" si="24"/>
        <v>45700</v>
      </c>
      <c r="Q17" s="130" t="str">
        <f>IFERROR(VLOOKUP(P17,Feiertage!$C$5:$E$44,2,FALSE),"")</f>
        <v/>
      </c>
      <c r="R17" s="131">
        <f t="shared" si="25"/>
        <v>7</v>
      </c>
      <c r="S17" s="129">
        <f t="shared" si="26"/>
        <v>45728</v>
      </c>
      <c r="T17" s="130" t="str">
        <f>IFERROR(VLOOKUP(S17,Feiertage!$C$5:$E$44,2,FALSE),"")</f>
        <v/>
      </c>
      <c r="U17" s="131">
        <f t="shared" si="27"/>
        <v>11</v>
      </c>
      <c r="V17" s="129">
        <f t="shared" si="28"/>
        <v>45759</v>
      </c>
      <c r="W17" s="130" t="str">
        <f>IFERROR(VLOOKUP(V17,Feiertage!$C$5:$E$44,2,FALSE),"")</f>
        <v/>
      </c>
      <c r="X17" s="131" t="str">
        <f t="shared" si="29"/>
        <v/>
      </c>
      <c r="Y17" s="129">
        <f t="shared" si="30"/>
        <v>45789</v>
      </c>
      <c r="Z17" s="130" t="str">
        <f>IFERROR(VLOOKUP(Y17,Feiertage!$C$5:$E$44,2,FALSE),"")</f>
        <v/>
      </c>
      <c r="AA17" s="131" t="str">
        <f t="shared" si="19"/>
        <v/>
      </c>
      <c r="AB17" s="129">
        <f t="shared" si="31"/>
        <v>45820</v>
      </c>
      <c r="AC17" s="130" t="str">
        <f>IFERROR(VLOOKUP(AB17,Feiertage!$C$5:$E$44,2,FALSE),"")</f>
        <v/>
      </c>
      <c r="AD17" s="131" t="str">
        <f t="shared" si="32"/>
        <v/>
      </c>
      <c r="AE17" s="129">
        <f t="shared" si="33"/>
        <v>45850</v>
      </c>
      <c r="AF17" s="130" t="str">
        <f>IFERROR(VLOOKUP(AE17,Feiertage!$C$5:$E$44,2,FALSE),"")</f>
        <v/>
      </c>
      <c r="AG17" s="131" t="str">
        <f t="shared" si="34"/>
        <v/>
      </c>
      <c r="AH17" s="129">
        <f t="shared" si="35"/>
        <v>45881</v>
      </c>
      <c r="AI17" s="130" t="str">
        <f>IFERROR(VLOOKUP(AH17,Feiertage!$C$5:$E$44,2,FALSE),"")</f>
        <v/>
      </c>
      <c r="AJ17" s="131" t="str">
        <f t="shared" si="36"/>
        <v/>
      </c>
    </row>
    <row r="18" spans="1:36" ht="33" customHeight="1">
      <c r="A18" s="139">
        <f t="shared" si="37"/>
        <v>45548</v>
      </c>
      <c r="B18" s="140" t="str">
        <f>IFERROR(VLOOKUP(A18,Feiertage!$C$5:$E$44,2,FALSE),"")</f>
        <v/>
      </c>
      <c r="C18" s="141" t="str">
        <f t="shared" si="20"/>
        <v/>
      </c>
      <c r="D18" s="139">
        <f t="shared" si="38"/>
        <v>45578</v>
      </c>
      <c r="E18" s="140" t="str">
        <f>IFERROR(VLOOKUP(D18,Feiertage!$C$5:$E$44,2,FALSE),"")</f>
        <v/>
      </c>
      <c r="F18" s="142" t="str">
        <f t="shared" si="39"/>
        <v/>
      </c>
      <c r="G18" s="139">
        <f t="shared" si="40"/>
        <v>45609</v>
      </c>
      <c r="H18" s="140" t="str">
        <f>IFERROR(VLOOKUP(G18,Feiertage!$C$5:$E$44,2,FALSE),"")</f>
        <v/>
      </c>
      <c r="I18" s="142">
        <f t="shared" si="21"/>
        <v>46</v>
      </c>
      <c r="J18" s="139">
        <f t="shared" si="41"/>
        <v>45639</v>
      </c>
      <c r="K18" s="140" t="str">
        <f>IFERROR(VLOOKUP(J18,Feiertage!$C$5:$E$44,2,FALSE),"")</f>
        <v/>
      </c>
      <c r="L18" s="142" t="str">
        <f t="shared" si="18"/>
        <v/>
      </c>
      <c r="M18" s="139">
        <f t="shared" si="22"/>
        <v>45670</v>
      </c>
      <c r="N18" s="140" t="str">
        <f>IFERROR(VLOOKUP(M18,Feiertage!$C$5:$E$44,2,FALSE),"")</f>
        <v/>
      </c>
      <c r="O18" s="142" t="str">
        <f t="shared" si="23"/>
        <v/>
      </c>
      <c r="P18" s="129">
        <f t="shared" si="24"/>
        <v>45701</v>
      </c>
      <c r="Q18" s="130" t="str">
        <f>IFERROR(VLOOKUP(P18,Feiertage!$C$5:$E$44,2,FALSE),"")</f>
        <v/>
      </c>
      <c r="R18" s="131" t="str">
        <f t="shared" si="25"/>
        <v/>
      </c>
      <c r="S18" s="129">
        <f t="shared" si="26"/>
        <v>45729</v>
      </c>
      <c r="T18" s="130" t="str">
        <f>IFERROR(VLOOKUP(S18,Feiertage!$C$5:$E$44,2,FALSE),"")</f>
        <v/>
      </c>
      <c r="U18" s="131" t="str">
        <f t="shared" si="27"/>
        <v/>
      </c>
      <c r="V18" s="129">
        <f t="shared" si="28"/>
        <v>45760</v>
      </c>
      <c r="W18" s="130" t="str">
        <f>IFERROR(VLOOKUP(V18,Feiertage!$C$5:$E$44,2,FALSE),"")</f>
        <v/>
      </c>
      <c r="X18" s="131" t="str">
        <f t="shared" si="29"/>
        <v/>
      </c>
      <c r="Y18" s="129">
        <f t="shared" si="30"/>
        <v>45790</v>
      </c>
      <c r="Z18" s="130" t="str">
        <f>IFERROR(VLOOKUP(Y18,Feiertage!$C$5:$E$44,2,FALSE),"")</f>
        <v/>
      </c>
      <c r="AA18" s="131" t="str">
        <f t="shared" si="19"/>
        <v/>
      </c>
      <c r="AB18" s="129">
        <f t="shared" si="31"/>
        <v>45821</v>
      </c>
      <c r="AC18" s="130" t="str">
        <f>IFERROR(VLOOKUP(AB18,Feiertage!$C$5:$E$44,2,FALSE),"")</f>
        <v/>
      </c>
      <c r="AD18" s="131" t="str">
        <f t="shared" si="32"/>
        <v/>
      </c>
      <c r="AE18" s="129">
        <f t="shared" si="33"/>
        <v>45851</v>
      </c>
      <c r="AF18" s="130" t="str">
        <f>IFERROR(VLOOKUP(AE18,Feiertage!$C$5:$E$44,2,FALSE),"")</f>
        <v/>
      </c>
      <c r="AG18" s="131" t="str">
        <f t="shared" si="34"/>
        <v/>
      </c>
      <c r="AH18" s="129">
        <f t="shared" si="35"/>
        <v>45882</v>
      </c>
      <c r="AI18" s="130" t="str">
        <f>IFERROR(VLOOKUP(AH18,Feiertage!$C$5:$E$44,2,FALSE),"")</f>
        <v/>
      </c>
      <c r="AJ18" s="131">
        <f t="shared" si="36"/>
        <v>33</v>
      </c>
    </row>
    <row r="19" spans="1:36" ht="33" customHeight="1">
      <c r="A19" s="139">
        <f t="shared" si="37"/>
        <v>45549</v>
      </c>
      <c r="B19" s="140" t="str">
        <f>IFERROR(VLOOKUP(A19,Feiertage!$C$5:$E$44,2,FALSE),"")</f>
        <v/>
      </c>
      <c r="C19" s="141" t="str">
        <f t="shared" si="20"/>
        <v/>
      </c>
      <c r="D19" s="139">
        <f t="shared" si="38"/>
        <v>45579</v>
      </c>
      <c r="E19" s="140" t="str">
        <f>IFERROR(VLOOKUP(D19,Feiertage!$C$5:$E$44,2,FALSE),"")</f>
        <v/>
      </c>
      <c r="F19" s="142" t="str">
        <f t="shared" si="39"/>
        <v/>
      </c>
      <c r="G19" s="139">
        <f t="shared" si="40"/>
        <v>45610</v>
      </c>
      <c r="H19" s="140" t="str">
        <f>IFERROR(VLOOKUP(G19,Feiertage!$C$5:$E$44,2,FALSE),"")</f>
        <v/>
      </c>
      <c r="I19" s="142" t="str">
        <f t="shared" si="21"/>
        <v/>
      </c>
      <c r="J19" s="139">
        <f t="shared" si="41"/>
        <v>45640</v>
      </c>
      <c r="K19" s="140" t="str">
        <f>IFERROR(VLOOKUP(J19,Feiertage!$C$5:$E$44,2,FALSE),"")</f>
        <v/>
      </c>
      <c r="L19" s="142" t="str">
        <f t="shared" si="18"/>
        <v/>
      </c>
      <c r="M19" s="139">
        <f t="shared" si="22"/>
        <v>45671</v>
      </c>
      <c r="N19" s="140" t="str">
        <f>IFERROR(VLOOKUP(M19,Feiertage!$C$5:$E$44,2,FALSE),"")</f>
        <v/>
      </c>
      <c r="O19" s="142" t="str">
        <f t="shared" si="23"/>
        <v/>
      </c>
      <c r="P19" s="129">
        <f t="shared" si="24"/>
        <v>45702</v>
      </c>
      <c r="Q19" s="130" t="str">
        <f>IFERROR(VLOOKUP(P19,Feiertage!$C$5:$E$44,2,FALSE),"")</f>
        <v/>
      </c>
      <c r="R19" s="131" t="str">
        <f t="shared" si="25"/>
        <v/>
      </c>
      <c r="S19" s="129">
        <f t="shared" si="26"/>
        <v>45730</v>
      </c>
      <c r="T19" s="130" t="str">
        <f>IFERROR(VLOOKUP(S19,Feiertage!$C$5:$E$44,2,FALSE),"")</f>
        <v/>
      </c>
      <c r="U19" s="131" t="str">
        <f t="shared" si="27"/>
        <v/>
      </c>
      <c r="V19" s="129">
        <f t="shared" si="28"/>
        <v>45761</v>
      </c>
      <c r="W19" s="130" t="str">
        <f>IFERROR(VLOOKUP(V19,Feiertage!$C$5:$E$44,2,FALSE),"")</f>
        <v/>
      </c>
      <c r="X19" s="131" t="str">
        <f t="shared" si="29"/>
        <v/>
      </c>
      <c r="Y19" s="129">
        <f t="shared" si="30"/>
        <v>45791</v>
      </c>
      <c r="Z19" s="130" t="str">
        <f>IFERROR(VLOOKUP(Y19,Feiertage!$C$5:$E$44,2,FALSE),"")</f>
        <v/>
      </c>
      <c r="AA19" s="131">
        <f t="shared" si="19"/>
        <v>20</v>
      </c>
      <c r="AB19" s="129">
        <f t="shared" si="31"/>
        <v>45822</v>
      </c>
      <c r="AC19" s="130" t="str">
        <f>IFERROR(VLOOKUP(AB19,Feiertage!$C$5:$E$44,2,FALSE),"")</f>
        <v/>
      </c>
      <c r="AD19" s="131" t="str">
        <f t="shared" si="32"/>
        <v/>
      </c>
      <c r="AE19" s="129">
        <f t="shared" si="33"/>
        <v>45852</v>
      </c>
      <c r="AF19" s="130" t="str">
        <f>IFERROR(VLOOKUP(AE19,Feiertage!$C$5:$E$44,2,FALSE),"")</f>
        <v/>
      </c>
      <c r="AG19" s="131" t="str">
        <f t="shared" si="34"/>
        <v/>
      </c>
      <c r="AH19" s="129">
        <f t="shared" si="35"/>
        <v>45883</v>
      </c>
      <c r="AI19" s="130" t="str">
        <f>IFERROR(VLOOKUP(AH19,Feiertage!$C$5:$E$44,2,FALSE),"")</f>
        <v/>
      </c>
      <c r="AJ19" s="131" t="str">
        <f t="shared" si="36"/>
        <v/>
      </c>
    </row>
    <row r="20" spans="1:36" ht="33" customHeight="1">
      <c r="A20" s="139">
        <f t="shared" si="37"/>
        <v>45550</v>
      </c>
      <c r="B20" s="140" t="str">
        <f>IFERROR(VLOOKUP(A20,Feiertage!$C$5:$E$44,2,FALSE),"")</f>
        <v/>
      </c>
      <c r="C20" s="141" t="str">
        <f t="shared" si="20"/>
        <v/>
      </c>
      <c r="D20" s="139">
        <f t="shared" si="38"/>
        <v>45580</v>
      </c>
      <c r="E20" s="140" t="str">
        <f>IFERROR(VLOOKUP(D20,Feiertage!$C$5:$E$44,2,FALSE),"")</f>
        <v/>
      </c>
      <c r="F20" s="142" t="str">
        <f t="shared" si="39"/>
        <v/>
      </c>
      <c r="G20" s="139">
        <f t="shared" si="40"/>
        <v>45611</v>
      </c>
      <c r="H20" s="140" t="str">
        <f>IFERROR(VLOOKUP(G20,Feiertage!$C$5:$E$44,2,FALSE),"")</f>
        <v/>
      </c>
      <c r="I20" s="142" t="str">
        <f t="shared" si="21"/>
        <v/>
      </c>
      <c r="J20" s="139">
        <f t="shared" si="41"/>
        <v>45641</v>
      </c>
      <c r="K20" s="140" t="str">
        <f>IFERROR(VLOOKUP(J20,Feiertage!$C$5:$E$44,2,FALSE),"")</f>
        <v/>
      </c>
      <c r="L20" s="142" t="str">
        <f t="shared" si="18"/>
        <v/>
      </c>
      <c r="M20" s="139">
        <f t="shared" si="22"/>
        <v>45672</v>
      </c>
      <c r="N20" s="140" t="str">
        <f>IFERROR(VLOOKUP(M20,Feiertage!$C$5:$E$44,2,FALSE),"")</f>
        <v/>
      </c>
      <c r="O20" s="142">
        <f t="shared" si="23"/>
        <v>3</v>
      </c>
      <c r="P20" s="129">
        <f t="shared" si="24"/>
        <v>45703</v>
      </c>
      <c r="Q20" s="130" t="str">
        <f>IFERROR(VLOOKUP(P20,Feiertage!$C$5:$E$44,2,FALSE),"")</f>
        <v/>
      </c>
      <c r="R20" s="131" t="str">
        <f t="shared" si="25"/>
        <v/>
      </c>
      <c r="S20" s="129">
        <f t="shared" si="26"/>
        <v>45731</v>
      </c>
      <c r="T20" s="130" t="str">
        <f>IFERROR(VLOOKUP(S20,Feiertage!$C$5:$E$44,2,FALSE),"")</f>
        <v/>
      </c>
      <c r="U20" s="131" t="str">
        <f t="shared" si="27"/>
        <v/>
      </c>
      <c r="V20" s="129">
        <f t="shared" si="28"/>
        <v>45762</v>
      </c>
      <c r="W20" s="130" t="str">
        <f>IFERROR(VLOOKUP(V20,Feiertage!$C$5:$E$44,2,FALSE),"")</f>
        <v/>
      </c>
      <c r="X20" s="131" t="str">
        <f t="shared" si="29"/>
        <v/>
      </c>
      <c r="Y20" s="129">
        <f t="shared" si="30"/>
        <v>45792</v>
      </c>
      <c r="Z20" s="130" t="str">
        <f>IFERROR(VLOOKUP(Y20,Feiertage!$C$5:$E$44,2,FALSE),"")</f>
        <v/>
      </c>
      <c r="AA20" s="131" t="str">
        <f t="shared" si="19"/>
        <v/>
      </c>
      <c r="AB20" s="129">
        <f t="shared" si="31"/>
        <v>45823</v>
      </c>
      <c r="AC20" s="130" t="str">
        <f>IFERROR(VLOOKUP(AB20,Feiertage!$C$5:$E$44,2,FALSE),"")</f>
        <v/>
      </c>
      <c r="AD20" s="131" t="str">
        <f t="shared" si="32"/>
        <v/>
      </c>
      <c r="AE20" s="129">
        <f t="shared" si="33"/>
        <v>45853</v>
      </c>
      <c r="AF20" s="130" t="str">
        <f>IFERROR(VLOOKUP(AE20,Feiertage!$C$5:$E$44,2,FALSE),"")</f>
        <v/>
      </c>
      <c r="AG20" s="131" t="str">
        <f t="shared" si="34"/>
        <v/>
      </c>
      <c r="AH20" s="129">
        <f t="shared" si="35"/>
        <v>45884</v>
      </c>
      <c r="AI20" s="130" t="str">
        <f>IFERROR(VLOOKUP(AH20,Feiertage!$C$5:$E$44,2,FALSE),"")</f>
        <v/>
      </c>
      <c r="AJ20" s="131" t="str">
        <f t="shared" si="36"/>
        <v/>
      </c>
    </row>
    <row r="21" spans="1:36" ht="33" customHeight="1">
      <c r="A21" s="139">
        <f t="shared" si="37"/>
        <v>45551</v>
      </c>
      <c r="B21" s="140" t="str">
        <f>IFERROR(VLOOKUP(A21,Feiertage!$C$5:$E$44,2,FALSE),"")</f>
        <v/>
      </c>
      <c r="C21" s="141" t="str">
        <f t="shared" si="20"/>
        <v/>
      </c>
      <c r="D21" s="139">
        <f t="shared" si="38"/>
        <v>45581</v>
      </c>
      <c r="E21" s="140" t="str">
        <f>IFERROR(VLOOKUP(D21,Feiertage!$C$5:$E$44,2,FALSE),"")</f>
        <v/>
      </c>
      <c r="F21" s="142">
        <f t="shared" si="39"/>
        <v>42</v>
      </c>
      <c r="G21" s="139">
        <f t="shared" si="40"/>
        <v>45612</v>
      </c>
      <c r="H21" s="140" t="str">
        <f>IFERROR(VLOOKUP(G21,Feiertage!$C$5:$E$44,2,FALSE),"")</f>
        <v/>
      </c>
      <c r="I21" s="142" t="str">
        <f t="shared" si="21"/>
        <v/>
      </c>
      <c r="J21" s="139">
        <f t="shared" si="41"/>
        <v>45642</v>
      </c>
      <c r="K21" s="140" t="str">
        <f>IFERROR(VLOOKUP(J21,Feiertage!$C$5:$E$44,2,FALSE),"")</f>
        <v/>
      </c>
      <c r="L21" s="142" t="str">
        <f t="shared" si="18"/>
        <v/>
      </c>
      <c r="M21" s="139">
        <f t="shared" si="22"/>
        <v>45673</v>
      </c>
      <c r="N21" s="140" t="str">
        <f>IFERROR(VLOOKUP(M21,Feiertage!$C$5:$E$44,2,FALSE),"")</f>
        <v/>
      </c>
      <c r="O21" s="142" t="str">
        <f t="shared" si="23"/>
        <v/>
      </c>
      <c r="P21" s="129">
        <f t="shared" si="24"/>
        <v>45704</v>
      </c>
      <c r="Q21" s="130" t="str">
        <f>IFERROR(VLOOKUP(P21,Feiertage!$C$5:$E$44,2,FALSE),"")</f>
        <v/>
      </c>
      <c r="R21" s="131" t="str">
        <f t="shared" si="25"/>
        <v/>
      </c>
      <c r="S21" s="129">
        <f t="shared" si="26"/>
        <v>45732</v>
      </c>
      <c r="T21" s="130" t="str">
        <f>IFERROR(VLOOKUP(S21,Feiertage!$C$5:$E$44,2,FALSE),"")</f>
        <v/>
      </c>
      <c r="U21" s="131" t="str">
        <f t="shared" si="27"/>
        <v/>
      </c>
      <c r="V21" s="129">
        <f t="shared" si="28"/>
        <v>45763</v>
      </c>
      <c r="W21" s="130" t="str">
        <f>IFERROR(VLOOKUP(V21,Feiertage!$C$5:$E$44,2,FALSE),"")</f>
        <v/>
      </c>
      <c r="X21" s="131">
        <f t="shared" si="29"/>
        <v>16</v>
      </c>
      <c r="Y21" s="129">
        <f t="shared" si="30"/>
        <v>45793</v>
      </c>
      <c r="Z21" s="130" t="str">
        <f>IFERROR(VLOOKUP(Y21,Feiertage!$C$5:$E$44,2,FALSE),"")</f>
        <v/>
      </c>
      <c r="AA21" s="131" t="str">
        <f t="shared" si="19"/>
        <v/>
      </c>
      <c r="AB21" s="129">
        <f t="shared" si="31"/>
        <v>45824</v>
      </c>
      <c r="AC21" s="130" t="str">
        <f>IFERROR(VLOOKUP(AB21,Feiertage!$C$5:$E$44,2,FALSE),"")</f>
        <v/>
      </c>
      <c r="AD21" s="131" t="str">
        <f t="shared" si="32"/>
        <v/>
      </c>
      <c r="AE21" s="129">
        <f t="shared" si="33"/>
        <v>45854</v>
      </c>
      <c r="AF21" s="130" t="str">
        <f>IFERROR(VLOOKUP(AE21,Feiertage!$C$5:$E$44,2,FALSE),"")</f>
        <v/>
      </c>
      <c r="AG21" s="131">
        <f t="shared" si="34"/>
        <v>29</v>
      </c>
      <c r="AH21" s="129">
        <f t="shared" si="35"/>
        <v>45885</v>
      </c>
      <c r="AI21" s="130" t="str">
        <f>IFERROR(VLOOKUP(AH21,Feiertage!$C$5:$E$44,2,FALSE),"")</f>
        <v/>
      </c>
      <c r="AJ21" s="131" t="str">
        <f t="shared" si="36"/>
        <v/>
      </c>
    </row>
    <row r="22" spans="1:36" ht="33" customHeight="1">
      <c r="A22" s="139">
        <f t="shared" si="37"/>
        <v>45552</v>
      </c>
      <c r="B22" s="140" t="str">
        <f>IFERROR(VLOOKUP(A22,Feiertage!$C$5:$E$44,2,FALSE),"")</f>
        <v/>
      </c>
      <c r="C22" s="141" t="str">
        <f t="shared" si="20"/>
        <v/>
      </c>
      <c r="D22" s="139">
        <f t="shared" si="38"/>
        <v>45582</v>
      </c>
      <c r="E22" s="140" t="str">
        <f>IFERROR(VLOOKUP(D22,Feiertage!$C$5:$E$44,2,FALSE),"")</f>
        <v/>
      </c>
      <c r="F22" s="142" t="str">
        <f t="shared" si="39"/>
        <v/>
      </c>
      <c r="G22" s="139">
        <f t="shared" si="40"/>
        <v>45613</v>
      </c>
      <c r="H22" s="140" t="str">
        <f>IFERROR(VLOOKUP(G22,Feiertage!$C$5:$E$44,2,FALSE),"")</f>
        <v/>
      </c>
      <c r="I22" s="142" t="str">
        <f t="shared" si="21"/>
        <v/>
      </c>
      <c r="J22" s="139">
        <f t="shared" si="41"/>
        <v>45643</v>
      </c>
      <c r="K22" s="140" t="str">
        <f>IFERROR(VLOOKUP(J22,Feiertage!$C$5:$E$44,2,FALSE),"")</f>
        <v/>
      </c>
      <c r="L22" s="142" t="str">
        <f t="shared" si="18"/>
        <v/>
      </c>
      <c r="M22" s="139">
        <f t="shared" si="22"/>
        <v>45674</v>
      </c>
      <c r="N22" s="140" t="str">
        <f>IFERROR(VLOOKUP(M22,Feiertage!$C$5:$E$44,2,FALSE),"")</f>
        <v/>
      </c>
      <c r="O22" s="142" t="str">
        <f t="shared" si="23"/>
        <v/>
      </c>
      <c r="P22" s="129">
        <f t="shared" si="24"/>
        <v>45705</v>
      </c>
      <c r="Q22" s="130" t="str">
        <f>IFERROR(VLOOKUP(P22,Feiertage!$C$5:$E$44,2,FALSE),"")</f>
        <v/>
      </c>
      <c r="R22" s="131" t="str">
        <f t="shared" si="25"/>
        <v/>
      </c>
      <c r="S22" s="129">
        <f t="shared" si="26"/>
        <v>45733</v>
      </c>
      <c r="T22" s="130" t="str">
        <f>IFERROR(VLOOKUP(S22,Feiertage!$C$5:$E$44,2,FALSE),"")</f>
        <v/>
      </c>
      <c r="U22" s="131" t="str">
        <f t="shared" si="27"/>
        <v/>
      </c>
      <c r="V22" s="129">
        <f t="shared" si="28"/>
        <v>45764</v>
      </c>
      <c r="W22" s="130" t="str">
        <f>IFERROR(VLOOKUP(V22,Feiertage!$C$5:$E$44,2,FALSE),"")</f>
        <v/>
      </c>
      <c r="X22" s="131" t="str">
        <f t="shared" si="29"/>
        <v/>
      </c>
      <c r="Y22" s="129">
        <f t="shared" si="30"/>
        <v>45794</v>
      </c>
      <c r="Z22" s="130" t="str">
        <f>IFERROR(VLOOKUP(Y22,Feiertage!$C$5:$E$44,2,FALSE),"")</f>
        <v/>
      </c>
      <c r="AA22" s="131" t="str">
        <f t="shared" si="19"/>
        <v/>
      </c>
      <c r="AB22" s="129">
        <f t="shared" si="31"/>
        <v>45825</v>
      </c>
      <c r="AC22" s="130" t="str">
        <f>IFERROR(VLOOKUP(AB22,Feiertage!$C$5:$E$44,2,FALSE),"")</f>
        <v/>
      </c>
      <c r="AD22" s="131" t="str">
        <f t="shared" si="32"/>
        <v/>
      </c>
      <c r="AE22" s="129">
        <f t="shared" si="33"/>
        <v>45855</v>
      </c>
      <c r="AF22" s="130" t="str">
        <f>IFERROR(VLOOKUP(AE22,Feiertage!$C$5:$E$44,2,FALSE),"")</f>
        <v/>
      </c>
      <c r="AG22" s="131" t="str">
        <f t="shared" si="34"/>
        <v/>
      </c>
      <c r="AH22" s="129">
        <f t="shared" si="35"/>
        <v>45886</v>
      </c>
      <c r="AI22" s="130" t="str">
        <f>IFERROR(VLOOKUP(AH22,Feiertage!$C$5:$E$44,2,FALSE),"")</f>
        <v/>
      </c>
      <c r="AJ22" s="131" t="str">
        <f t="shared" si="36"/>
        <v/>
      </c>
    </row>
    <row r="23" spans="1:36" ht="33" customHeight="1">
      <c r="A23" s="139">
        <f t="shared" si="37"/>
        <v>45553</v>
      </c>
      <c r="B23" s="140" t="str">
        <f>IFERROR(VLOOKUP(A23,Feiertage!$C$5:$E$44,2,FALSE),"")</f>
        <v/>
      </c>
      <c r="C23" s="141">
        <f t="shared" si="20"/>
        <v>38</v>
      </c>
      <c r="D23" s="139">
        <f t="shared" si="38"/>
        <v>45583</v>
      </c>
      <c r="E23" s="140" t="str">
        <f>IFERROR(VLOOKUP(D23,Feiertage!$C$5:$E$44,2,FALSE),"")</f>
        <v/>
      </c>
      <c r="F23" s="142" t="str">
        <f t="shared" si="39"/>
        <v/>
      </c>
      <c r="G23" s="139">
        <f t="shared" si="40"/>
        <v>45614</v>
      </c>
      <c r="H23" s="140" t="str">
        <f>IFERROR(VLOOKUP(G23,Feiertage!$C$5:$E$44,2,FALSE),"")</f>
        <v/>
      </c>
      <c r="I23" s="142" t="str">
        <f t="shared" si="21"/>
        <v/>
      </c>
      <c r="J23" s="139">
        <f t="shared" si="41"/>
        <v>45644</v>
      </c>
      <c r="K23" s="140" t="str">
        <f>IFERROR(VLOOKUP(J23,Feiertage!$C$5:$E$44,2,FALSE),"")</f>
        <v/>
      </c>
      <c r="L23" s="142">
        <f t="shared" si="18"/>
        <v>51</v>
      </c>
      <c r="M23" s="139">
        <f t="shared" ref="M23:M33" si="42">M22+1</f>
        <v>45675</v>
      </c>
      <c r="N23" s="140" t="str">
        <f>IFERROR(VLOOKUP(M23,Feiertage!$C$5:$E$44,2,FALSE),"")</f>
        <v/>
      </c>
      <c r="O23" s="142" t="str">
        <f t="shared" si="23"/>
        <v/>
      </c>
      <c r="P23" s="129">
        <f t="shared" si="24"/>
        <v>45706</v>
      </c>
      <c r="Q23" s="130" t="str">
        <f>IFERROR(VLOOKUP(P23,Feiertage!$C$5:$E$44,2,FALSE),"")</f>
        <v/>
      </c>
      <c r="R23" s="131" t="str">
        <f t="shared" si="25"/>
        <v/>
      </c>
      <c r="S23" s="129">
        <f t="shared" si="26"/>
        <v>45734</v>
      </c>
      <c r="T23" s="130" t="str">
        <f>IFERROR(VLOOKUP(S23,Feiertage!$C$5:$E$44,2,FALSE),"")</f>
        <v/>
      </c>
      <c r="U23" s="131" t="str">
        <f t="shared" si="27"/>
        <v/>
      </c>
      <c r="V23" s="129">
        <f t="shared" si="28"/>
        <v>45765</v>
      </c>
      <c r="W23" s="130" t="str">
        <f>IFERROR(VLOOKUP(V23,Feiertage!$C$5:$E$44,2,FALSE),"")</f>
        <v>Karfreitag</v>
      </c>
      <c r="X23" s="131" t="str">
        <f t="shared" si="29"/>
        <v/>
      </c>
      <c r="Y23" s="129">
        <f t="shared" si="30"/>
        <v>45795</v>
      </c>
      <c r="Z23" s="130" t="str">
        <f>IFERROR(VLOOKUP(Y23,Feiertage!$C$5:$E$44,2,FALSE),"")</f>
        <v/>
      </c>
      <c r="AA23" s="131" t="str">
        <f t="shared" si="19"/>
        <v/>
      </c>
      <c r="AB23" s="129">
        <f t="shared" si="31"/>
        <v>45826</v>
      </c>
      <c r="AC23" s="130" t="str">
        <f>IFERROR(VLOOKUP(AB23,Feiertage!$C$5:$E$44,2,FALSE),"")</f>
        <v/>
      </c>
      <c r="AD23" s="131">
        <f t="shared" si="32"/>
        <v>25</v>
      </c>
      <c r="AE23" s="129">
        <f t="shared" si="33"/>
        <v>45856</v>
      </c>
      <c r="AF23" s="130" t="str">
        <f>IFERROR(VLOOKUP(AE23,Feiertage!$C$5:$E$44,2,FALSE),"")</f>
        <v/>
      </c>
      <c r="AG23" s="131" t="str">
        <f t="shared" si="34"/>
        <v/>
      </c>
      <c r="AH23" s="129">
        <f t="shared" si="35"/>
        <v>45887</v>
      </c>
      <c r="AI23" s="130" t="str">
        <f>IFERROR(VLOOKUP(AH23,Feiertage!$C$5:$E$44,2,FALSE),"")</f>
        <v/>
      </c>
      <c r="AJ23" s="131" t="str">
        <f t="shared" si="36"/>
        <v/>
      </c>
    </row>
    <row r="24" spans="1:36" ht="33" customHeight="1">
      <c r="A24" s="139">
        <f t="shared" si="37"/>
        <v>45554</v>
      </c>
      <c r="B24" s="140" t="str">
        <f>IFERROR(VLOOKUP(A24,Feiertage!$C$5:$E$44,2,FALSE),"")</f>
        <v/>
      </c>
      <c r="C24" s="141" t="str">
        <f t="shared" si="20"/>
        <v/>
      </c>
      <c r="D24" s="139">
        <f t="shared" si="38"/>
        <v>45584</v>
      </c>
      <c r="E24" s="140" t="str">
        <f>IFERROR(VLOOKUP(D24,Feiertage!$C$5:$E$44,2,FALSE),"")</f>
        <v/>
      </c>
      <c r="F24" s="142" t="str">
        <f t="shared" si="39"/>
        <v/>
      </c>
      <c r="G24" s="139">
        <f t="shared" si="40"/>
        <v>45615</v>
      </c>
      <c r="H24" s="140" t="str">
        <f>IFERROR(VLOOKUP(G24,Feiertage!$C$5:$E$44,2,FALSE),"")</f>
        <v/>
      </c>
      <c r="I24" s="142" t="str">
        <f t="shared" si="21"/>
        <v/>
      </c>
      <c r="J24" s="139">
        <f t="shared" si="41"/>
        <v>45645</v>
      </c>
      <c r="K24" s="140" t="str">
        <f>IFERROR(VLOOKUP(J24,Feiertage!$C$5:$E$44,2,FALSE),"")</f>
        <v/>
      </c>
      <c r="L24" s="142" t="str">
        <f t="shared" si="18"/>
        <v/>
      </c>
      <c r="M24" s="139">
        <f t="shared" si="42"/>
        <v>45676</v>
      </c>
      <c r="N24" s="140" t="str">
        <f>IFERROR(VLOOKUP(M24,Feiertage!$C$5:$E$44,2,FALSE),"")</f>
        <v/>
      </c>
      <c r="O24" s="142" t="str">
        <f t="shared" si="23"/>
        <v/>
      </c>
      <c r="P24" s="129">
        <f t="shared" si="24"/>
        <v>45707</v>
      </c>
      <c r="Q24" s="130" t="str">
        <f>IFERROR(VLOOKUP(P24,Feiertage!$C$5:$E$44,2,FALSE),"")</f>
        <v/>
      </c>
      <c r="R24" s="131">
        <f t="shared" si="25"/>
        <v>8</v>
      </c>
      <c r="S24" s="129">
        <f t="shared" si="26"/>
        <v>45735</v>
      </c>
      <c r="T24" s="130" t="str">
        <f>IFERROR(VLOOKUP(S24,Feiertage!$C$5:$E$44,2,FALSE),"")</f>
        <v/>
      </c>
      <c r="U24" s="131">
        <f t="shared" si="27"/>
        <v>12</v>
      </c>
      <c r="V24" s="129">
        <f t="shared" si="28"/>
        <v>45766</v>
      </c>
      <c r="W24" s="130" t="str">
        <f>IFERROR(VLOOKUP(V24,Feiertage!$C$5:$E$44,2,FALSE),"")</f>
        <v/>
      </c>
      <c r="X24" s="131" t="str">
        <f t="shared" si="29"/>
        <v/>
      </c>
      <c r="Y24" s="129">
        <f t="shared" si="30"/>
        <v>45796</v>
      </c>
      <c r="Z24" s="130" t="str">
        <f>IFERROR(VLOOKUP(Y24,Feiertage!$C$5:$E$44,2,FALSE),"")</f>
        <v/>
      </c>
      <c r="AA24" s="131" t="str">
        <f t="shared" si="19"/>
        <v/>
      </c>
      <c r="AB24" s="129">
        <f t="shared" si="31"/>
        <v>45827</v>
      </c>
      <c r="AC24" s="130" t="str">
        <f>IFERROR(VLOOKUP(AB24,Feiertage!$C$5:$E$44,2,FALSE),"")</f>
        <v/>
      </c>
      <c r="AD24" s="131" t="str">
        <f t="shared" si="32"/>
        <v/>
      </c>
      <c r="AE24" s="129">
        <f t="shared" si="33"/>
        <v>45857</v>
      </c>
      <c r="AF24" s="130" t="str">
        <f>IFERROR(VLOOKUP(AE24,Feiertage!$C$5:$E$44,2,FALSE),"")</f>
        <v/>
      </c>
      <c r="AG24" s="131" t="str">
        <f t="shared" si="34"/>
        <v/>
      </c>
      <c r="AH24" s="129">
        <f t="shared" si="35"/>
        <v>45888</v>
      </c>
      <c r="AI24" s="130" t="str">
        <f>IFERROR(VLOOKUP(AH24,Feiertage!$C$5:$E$44,2,FALSE),"")</f>
        <v/>
      </c>
      <c r="AJ24" s="131" t="str">
        <f t="shared" si="36"/>
        <v/>
      </c>
    </row>
    <row r="25" spans="1:36" ht="33" customHeight="1">
      <c r="A25" s="139">
        <f t="shared" si="37"/>
        <v>45555</v>
      </c>
      <c r="B25" s="140" t="str">
        <f>IFERROR(VLOOKUP(A25,Feiertage!$C$5:$E$44,2,FALSE),"")</f>
        <v/>
      </c>
      <c r="C25" s="141" t="str">
        <f t="shared" si="20"/>
        <v/>
      </c>
      <c r="D25" s="139">
        <f t="shared" si="38"/>
        <v>45585</v>
      </c>
      <c r="E25" s="140" t="str">
        <f>IFERROR(VLOOKUP(D25,Feiertage!$C$5:$E$44,2,FALSE),"")</f>
        <v/>
      </c>
      <c r="F25" s="142" t="str">
        <f t="shared" si="39"/>
        <v/>
      </c>
      <c r="G25" s="139">
        <f t="shared" si="40"/>
        <v>45616</v>
      </c>
      <c r="H25" s="140" t="str">
        <f>IFERROR(VLOOKUP(G25,Feiertage!$C$5:$E$44,2,FALSE),"")</f>
        <v/>
      </c>
      <c r="I25" s="142">
        <f t="shared" si="21"/>
        <v>47</v>
      </c>
      <c r="J25" s="139">
        <f t="shared" si="41"/>
        <v>45646</v>
      </c>
      <c r="K25" s="140" t="str">
        <f>IFERROR(VLOOKUP(J25,Feiertage!$C$5:$E$44,2,FALSE),"")</f>
        <v/>
      </c>
      <c r="L25" s="142" t="str">
        <f t="shared" si="18"/>
        <v/>
      </c>
      <c r="M25" s="139">
        <f t="shared" si="42"/>
        <v>45677</v>
      </c>
      <c r="N25" s="140" t="str">
        <f>IFERROR(VLOOKUP(M25,Feiertage!$C$5:$E$44,2,FALSE),"")</f>
        <v/>
      </c>
      <c r="O25" s="142" t="str">
        <f t="shared" si="23"/>
        <v/>
      </c>
      <c r="P25" s="129">
        <f t="shared" si="24"/>
        <v>45708</v>
      </c>
      <c r="Q25" s="130" t="str">
        <f>IFERROR(VLOOKUP(P25,Feiertage!$C$5:$E$44,2,FALSE),"")</f>
        <v/>
      </c>
      <c r="R25" s="131" t="str">
        <f t="shared" si="25"/>
        <v/>
      </c>
      <c r="S25" s="129">
        <f t="shared" si="26"/>
        <v>45736</v>
      </c>
      <c r="T25" s="130" t="str">
        <f>IFERROR(VLOOKUP(S25,Feiertage!$C$5:$E$44,2,FALSE),"")</f>
        <v/>
      </c>
      <c r="U25" s="131" t="str">
        <f t="shared" si="27"/>
        <v/>
      </c>
      <c r="V25" s="129">
        <f t="shared" si="28"/>
        <v>45767</v>
      </c>
      <c r="W25" s="130" t="str">
        <f>IFERROR(VLOOKUP(V25,Feiertage!$C$5:$E$44,2,FALSE),"")</f>
        <v>Ostersonntag</v>
      </c>
      <c r="X25" s="131" t="str">
        <f t="shared" si="29"/>
        <v/>
      </c>
      <c r="Y25" s="129">
        <f t="shared" si="30"/>
        <v>45797</v>
      </c>
      <c r="Z25" s="130" t="str">
        <f>IFERROR(VLOOKUP(Y25,Feiertage!$C$5:$E$44,2,FALSE),"")</f>
        <v/>
      </c>
      <c r="AA25" s="131" t="str">
        <f t="shared" si="19"/>
        <v/>
      </c>
      <c r="AB25" s="129">
        <f t="shared" si="31"/>
        <v>45828</v>
      </c>
      <c r="AC25" s="130" t="str">
        <f>IFERROR(VLOOKUP(AB25,Feiertage!$C$5:$E$44,2,FALSE),"")</f>
        <v/>
      </c>
      <c r="AD25" s="131" t="str">
        <f t="shared" si="32"/>
        <v/>
      </c>
      <c r="AE25" s="129">
        <f t="shared" si="33"/>
        <v>45858</v>
      </c>
      <c r="AF25" s="130" t="str">
        <f>IFERROR(VLOOKUP(AE25,Feiertage!$C$5:$E$44,2,FALSE),"")</f>
        <v/>
      </c>
      <c r="AG25" s="131" t="str">
        <f t="shared" si="34"/>
        <v/>
      </c>
      <c r="AH25" s="129">
        <f t="shared" si="35"/>
        <v>45889</v>
      </c>
      <c r="AI25" s="130" t="str">
        <f>IFERROR(VLOOKUP(AH25,Feiertage!$C$5:$E$44,2,FALSE),"")</f>
        <v/>
      </c>
      <c r="AJ25" s="131">
        <f t="shared" si="36"/>
        <v>34</v>
      </c>
    </row>
    <row r="26" spans="1:36" ht="33" customHeight="1">
      <c r="A26" s="139">
        <f t="shared" si="37"/>
        <v>45556</v>
      </c>
      <c r="B26" s="140" t="str">
        <f>IFERROR(VLOOKUP(A26,Feiertage!$C$5:$E$44,2,FALSE),"")</f>
        <v/>
      </c>
      <c r="C26" s="141" t="str">
        <f t="shared" si="20"/>
        <v/>
      </c>
      <c r="D26" s="139">
        <f t="shared" si="38"/>
        <v>45586</v>
      </c>
      <c r="E26" s="140" t="str">
        <f>IFERROR(VLOOKUP(D26,Feiertage!$C$5:$E$44,2,FALSE),"")</f>
        <v/>
      </c>
      <c r="F26" s="142" t="str">
        <f t="shared" si="39"/>
        <v/>
      </c>
      <c r="G26" s="139">
        <f t="shared" si="40"/>
        <v>45617</v>
      </c>
      <c r="H26" s="140" t="str">
        <f>IFERROR(VLOOKUP(G26,Feiertage!$C$5:$E$44,2,FALSE),"")</f>
        <v/>
      </c>
      <c r="I26" s="142" t="str">
        <f t="shared" si="21"/>
        <v/>
      </c>
      <c r="J26" s="139">
        <f t="shared" si="41"/>
        <v>45647</v>
      </c>
      <c r="K26" s="140" t="str">
        <f>IFERROR(VLOOKUP(J26,Feiertage!$C$5:$E$44,2,FALSE),"")</f>
        <v/>
      </c>
      <c r="L26" s="142" t="str">
        <f t="shared" si="18"/>
        <v/>
      </c>
      <c r="M26" s="139">
        <f t="shared" si="42"/>
        <v>45678</v>
      </c>
      <c r="N26" s="140" t="str">
        <f>IFERROR(VLOOKUP(M26,Feiertage!$C$5:$E$44,2,FALSE),"")</f>
        <v/>
      </c>
      <c r="O26" s="142" t="str">
        <f t="shared" si="23"/>
        <v/>
      </c>
      <c r="P26" s="129">
        <f t="shared" si="24"/>
        <v>45709</v>
      </c>
      <c r="Q26" s="130" t="str">
        <f>IFERROR(VLOOKUP(P26,Feiertage!$C$5:$E$44,2,FALSE),"")</f>
        <v/>
      </c>
      <c r="R26" s="131" t="str">
        <f t="shared" si="25"/>
        <v/>
      </c>
      <c r="S26" s="129">
        <f t="shared" si="26"/>
        <v>45737</v>
      </c>
      <c r="T26" s="130" t="str">
        <f>IFERROR(VLOOKUP(S26,Feiertage!$C$5:$E$44,2,FALSE),"")</f>
        <v/>
      </c>
      <c r="U26" s="131" t="str">
        <f t="shared" si="27"/>
        <v/>
      </c>
      <c r="V26" s="129">
        <f t="shared" si="28"/>
        <v>45768</v>
      </c>
      <c r="W26" s="130" t="str">
        <f>IFERROR(VLOOKUP(V26,Feiertage!$C$5:$E$44,2,FALSE),"")</f>
        <v>Ostermontag</v>
      </c>
      <c r="X26" s="131" t="str">
        <f t="shared" si="29"/>
        <v/>
      </c>
      <c r="Y26" s="129">
        <f t="shared" si="30"/>
        <v>45798</v>
      </c>
      <c r="Z26" s="130" t="str">
        <f>IFERROR(VLOOKUP(Y26,Feiertage!$C$5:$E$44,2,FALSE),"")</f>
        <v/>
      </c>
      <c r="AA26" s="131">
        <f t="shared" si="19"/>
        <v>21</v>
      </c>
      <c r="AB26" s="129">
        <f t="shared" si="31"/>
        <v>45829</v>
      </c>
      <c r="AC26" s="130" t="str">
        <f>IFERROR(VLOOKUP(AB26,Feiertage!$C$5:$E$44,2,FALSE),"")</f>
        <v/>
      </c>
      <c r="AD26" s="131" t="str">
        <f t="shared" si="32"/>
        <v/>
      </c>
      <c r="AE26" s="129">
        <f t="shared" si="33"/>
        <v>45859</v>
      </c>
      <c r="AF26" s="130" t="str">
        <f>IFERROR(VLOOKUP(AE26,Feiertage!$C$5:$E$44,2,FALSE),"")</f>
        <v/>
      </c>
      <c r="AG26" s="131" t="str">
        <f t="shared" si="34"/>
        <v/>
      </c>
      <c r="AH26" s="129">
        <f t="shared" si="35"/>
        <v>45890</v>
      </c>
      <c r="AI26" s="130" t="str">
        <f>IFERROR(VLOOKUP(AH26,Feiertage!$C$5:$E$44,2,FALSE),"")</f>
        <v/>
      </c>
      <c r="AJ26" s="131" t="str">
        <f t="shared" si="36"/>
        <v/>
      </c>
    </row>
    <row r="27" spans="1:36" ht="33" customHeight="1">
      <c r="A27" s="139">
        <f t="shared" si="37"/>
        <v>45557</v>
      </c>
      <c r="B27" s="140" t="str">
        <f>IFERROR(VLOOKUP(A27,Feiertage!$C$5:$E$44,2,FALSE),"")</f>
        <v/>
      </c>
      <c r="C27" s="141" t="str">
        <f t="shared" si="20"/>
        <v/>
      </c>
      <c r="D27" s="139">
        <f t="shared" si="38"/>
        <v>45587</v>
      </c>
      <c r="E27" s="140" t="str">
        <f>IFERROR(VLOOKUP(D27,Feiertage!$C$5:$E$44,2,FALSE),"")</f>
        <v/>
      </c>
      <c r="F27" s="142" t="str">
        <f t="shared" si="39"/>
        <v/>
      </c>
      <c r="G27" s="139">
        <f t="shared" si="40"/>
        <v>45618</v>
      </c>
      <c r="H27" s="140" t="str">
        <f>IFERROR(VLOOKUP(G27,Feiertage!$C$5:$E$44,2,FALSE),"")</f>
        <v/>
      </c>
      <c r="I27" s="142" t="str">
        <f t="shared" si="21"/>
        <v/>
      </c>
      <c r="J27" s="139">
        <f t="shared" si="41"/>
        <v>45648</v>
      </c>
      <c r="K27" s="140" t="str">
        <f>IFERROR(VLOOKUP(J27,Feiertage!$C$5:$E$44,2,FALSE),"")</f>
        <v/>
      </c>
      <c r="L27" s="142" t="str">
        <f t="shared" si="18"/>
        <v/>
      </c>
      <c r="M27" s="139">
        <f t="shared" si="42"/>
        <v>45679</v>
      </c>
      <c r="N27" s="140" t="str">
        <f>IFERROR(VLOOKUP(M27,Feiertage!$C$5:$E$44,2,FALSE),"")</f>
        <v/>
      </c>
      <c r="O27" s="142">
        <f t="shared" si="23"/>
        <v>4</v>
      </c>
      <c r="P27" s="129">
        <f t="shared" si="24"/>
        <v>45710</v>
      </c>
      <c r="Q27" s="130" t="str">
        <f>IFERROR(VLOOKUP(P27,Feiertage!$C$5:$E$44,2,FALSE),"")</f>
        <v/>
      </c>
      <c r="R27" s="131" t="str">
        <f t="shared" si="25"/>
        <v/>
      </c>
      <c r="S27" s="129">
        <f t="shared" si="26"/>
        <v>45738</v>
      </c>
      <c r="T27" s="130" t="str">
        <f>IFERROR(VLOOKUP(S27,Feiertage!$C$5:$E$44,2,FALSE),"")</f>
        <v/>
      </c>
      <c r="U27" s="131" t="str">
        <f t="shared" si="27"/>
        <v/>
      </c>
      <c r="V27" s="129">
        <f t="shared" si="28"/>
        <v>45769</v>
      </c>
      <c r="W27" s="130" t="str">
        <f>IFERROR(VLOOKUP(V27,Feiertage!$C$5:$E$44,2,FALSE),"")</f>
        <v/>
      </c>
      <c r="X27" s="131" t="str">
        <f t="shared" si="29"/>
        <v/>
      </c>
      <c r="Y27" s="129">
        <f t="shared" si="30"/>
        <v>45799</v>
      </c>
      <c r="Z27" s="130" t="str">
        <f>IFERROR(VLOOKUP(Y27,Feiertage!$C$5:$E$44,2,FALSE),"")</f>
        <v/>
      </c>
      <c r="AA27" s="131" t="str">
        <f t="shared" si="19"/>
        <v/>
      </c>
      <c r="AB27" s="129">
        <f t="shared" si="31"/>
        <v>45830</v>
      </c>
      <c r="AC27" s="130" t="str">
        <f>IFERROR(VLOOKUP(AB27,Feiertage!$C$5:$E$44,2,FALSE),"")</f>
        <v/>
      </c>
      <c r="AD27" s="131" t="str">
        <f t="shared" si="32"/>
        <v/>
      </c>
      <c r="AE27" s="129">
        <f t="shared" si="33"/>
        <v>45860</v>
      </c>
      <c r="AF27" s="130" t="str">
        <f>IFERROR(VLOOKUP(AE27,Feiertage!$C$5:$E$44,2,FALSE),"")</f>
        <v/>
      </c>
      <c r="AG27" s="131" t="str">
        <f t="shared" si="34"/>
        <v/>
      </c>
      <c r="AH27" s="129">
        <f t="shared" si="35"/>
        <v>45891</v>
      </c>
      <c r="AI27" s="130" t="str">
        <f>IFERROR(VLOOKUP(AH27,Feiertage!$C$5:$E$44,2,FALSE),"")</f>
        <v/>
      </c>
      <c r="AJ27" s="131" t="str">
        <f t="shared" si="36"/>
        <v/>
      </c>
    </row>
    <row r="28" spans="1:36" ht="33" customHeight="1">
      <c r="A28" s="139">
        <f>A27+1</f>
        <v>45558</v>
      </c>
      <c r="B28" s="140" t="str">
        <f>IFERROR(VLOOKUP(A28,Feiertage!$C$5:$E$44,2,FALSE),"")</f>
        <v/>
      </c>
      <c r="C28" s="141" t="str">
        <f t="shared" si="20"/>
        <v/>
      </c>
      <c r="D28" s="139">
        <f t="shared" si="38"/>
        <v>45588</v>
      </c>
      <c r="E28" s="140" t="str">
        <f>IFERROR(VLOOKUP(D28,Feiertage!$C$5:$E$44,2,FALSE),"")</f>
        <v/>
      </c>
      <c r="F28" s="142">
        <f t="shared" si="39"/>
        <v>43</v>
      </c>
      <c r="G28" s="139">
        <f t="shared" si="40"/>
        <v>45619</v>
      </c>
      <c r="H28" s="140" t="str">
        <f>IFERROR(VLOOKUP(G28,Feiertage!$C$5:$E$44,2,FALSE),"")</f>
        <v/>
      </c>
      <c r="I28" s="142" t="str">
        <f t="shared" si="21"/>
        <v/>
      </c>
      <c r="J28" s="139">
        <f t="shared" si="41"/>
        <v>45649</v>
      </c>
      <c r="K28" s="140" t="str">
        <f>IFERROR(VLOOKUP(J28,Feiertage!$C$5:$E$44,2,FALSE),"")</f>
        <v/>
      </c>
      <c r="L28" s="142" t="str">
        <f t="shared" si="18"/>
        <v/>
      </c>
      <c r="M28" s="139">
        <f t="shared" si="42"/>
        <v>45680</v>
      </c>
      <c r="N28" s="140" t="str">
        <f>IFERROR(VLOOKUP(M28,Feiertage!$C$5:$E$44,2,FALSE),"")</f>
        <v/>
      </c>
      <c r="O28" s="142" t="str">
        <f t="shared" si="23"/>
        <v/>
      </c>
      <c r="P28" s="129">
        <f t="shared" si="24"/>
        <v>45711</v>
      </c>
      <c r="Q28" s="130" t="str">
        <f>IFERROR(VLOOKUP(P28,Feiertage!$C$5:$E$44,2,FALSE),"")</f>
        <v/>
      </c>
      <c r="R28" s="131" t="str">
        <f t="shared" si="25"/>
        <v/>
      </c>
      <c r="S28" s="129">
        <f t="shared" si="26"/>
        <v>45739</v>
      </c>
      <c r="T28" s="130" t="str">
        <f>IFERROR(VLOOKUP(S28,Feiertage!$C$5:$E$44,2,FALSE),"")</f>
        <v/>
      </c>
      <c r="U28" s="131" t="str">
        <f t="shared" si="27"/>
        <v/>
      </c>
      <c r="V28" s="129">
        <f t="shared" si="28"/>
        <v>45770</v>
      </c>
      <c r="W28" s="130" t="str">
        <f>IFERROR(VLOOKUP(V28,Feiertage!$C$5:$E$44,2,FALSE),"")</f>
        <v/>
      </c>
      <c r="X28" s="131">
        <f t="shared" si="29"/>
        <v>17</v>
      </c>
      <c r="Y28" s="129">
        <f t="shared" si="30"/>
        <v>45800</v>
      </c>
      <c r="Z28" s="130" t="str">
        <f>IFERROR(VLOOKUP(Y28,Feiertage!$C$5:$E$44,2,FALSE),"")</f>
        <v/>
      </c>
      <c r="AA28" s="131" t="str">
        <f t="shared" si="19"/>
        <v/>
      </c>
      <c r="AB28" s="129">
        <f t="shared" si="31"/>
        <v>45831</v>
      </c>
      <c r="AC28" s="130" t="str">
        <f>IFERROR(VLOOKUP(AB28,Feiertage!$C$5:$E$44,2,FALSE),"")</f>
        <v/>
      </c>
      <c r="AD28" s="131" t="str">
        <f t="shared" si="32"/>
        <v/>
      </c>
      <c r="AE28" s="129">
        <f t="shared" si="33"/>
        <v>45861</v>
      </c>
      <c r="AF28" s="130" t="str">
        <f>IFERROR(VLOOKUP(AE28,Feiertage!$C$5:$E$44,2,FALSE),"")</f>
        <v/>
      </c>
      <c r="AG28" s="131">
        <f t="shared" si="34"/>
        <v>30</v>
      </c>
      <c r="AH28" s="129">
        <f t="shared" si="35"/>
        <v>45892</v>
      </c>
      <c r="AI28" s="130" t="str">
        <f>IFERROR(VLOOKUP(AH28,Feiertage!$C$5:$E$44,2,FALSE),"")</f>
        <v/>
      </c>
      <c r="AJ28" s="131" t="str">
        <f t="shared" si="36"/>
        <v/>
      </c>
    </row>
    <row r="29" spans="1:36" ht="33" customHeight="1">
      <c r="A29" s="139">
        <f t="shared" si="37"/>
        <v>45559</v>
      </c>
      <c r="B29" s="140" t="str">
        <f>IFERROR(VLOOKUP(A29,Feiertage!$C$5:$E$44,2,FALSE),"")</f>
        <v/>
      </c>
      <c r="C29" s="141" t="str">
        <f t="shared" si="20"/>
        <v/>
      </c>
      <c r="D29" s="139">
        <f t="shared" si="38"/>
        <v>45589</v>
      </c>
      <c r="E29" s="140" t="str">
        <f>IFERROR(VLOOKUP(D29,Feiertage!$C$5:$E$44,2,FALSE),"")</f>
        <v/>
      </c>
      <c r="F29" s="142" t="str">
        <f t="shared" si="39"/>
        <v/>
      </c>
      <c r="G29" s="139">
        <f t="shared" si="40"/>
        <v>45620</v>
      </c>
      <c r="H29" s="140" t="str">
        <f>IFERROR(VLOOKUP(G29,Feiertage!$C$5:$E$44,2,FALSE),"")</f>
        <v/>
      </c>
      <c r="I29" s="142" t="str">
        <f t="shared" si="21"/>
        <v/>
      </c>
      <c r="J29" s="139">
        <f t="shared" si="41"/>
        <v>45650</v>
      </c>
      <c r="K29" s="140" t="str">
        <f>IFERROR(VLOOKUP(J29,Feiertage!$C$5:$E$44,2,FALSE),"")</f>
        <v/>
      </c>
      <c r="L29" s="142" t="str">
        <f t="shared" si="18"/>
        <v/>
      </c>
      <c r="M29" s="139">
        <f t="shared" si="42"/>
        <v>45681</v>
      </c>
      <c r="N29" s="140" t="str">
        <f>IFERROR(VLOOKUP(M29,Feiertage!$C$5:$E$44,2,FALSE),"")</f>
        <v/>
      </c>
      <c r="O29" s="142" t="str">
        <f t="shared" si="23"/>
        <v/>
      </c>
      <c r="P29" s="129">
        <f t="shared" si="24"/>
        <v>45712</v>
      </c>
      <c r="Q29" s="130" t="str">
        <f>IFERROR(VLOOKUP(P29,Feiertage!$C$5:$E$44,2,FALSE),"")</f>
        <v/>
      </c>
      <c r="R29" s="131" t="str">
        <f t="shared" si="25"/>
        <v/>
      </c>
      <c r="S29" s="129">
        <f t="shared" si="26"/>
        <v>45740</v>
      </c>
      <c r="T29" s="130" t="str">
        <f>IFERROR(VLOOKUP(S29,Feiertage!$C$5:$E$44,2,FALSE),"")</f>
        <v/>
      </c>
      <c r="U29" s="131" t="str">
        <f t="shared" si="27"/>
        <v/>
      </c>
      <c r="V29" s="129">
        <f t="shared" si="28"/>
        <v>45771</v>
      </c>
      <c r="W29" s="130" t="str">
        <f>IFERROR(VLOOKUP(V29,Feiertage!$C$5:$E$44,2,FALSE),"")</f>
        <v/>
      </c>
      <c r="X29" s="131" t="str">
        <f t="shared" si="29"/>
        <v/>
      </c>
      <c r="Y29" s="129">
        <f t="shared" si="30"/>
        <v>45801</v>
      </c>
      <c r="Z29" s="130" t="str">
        <f>IFERROR(VLOOKUP(Y29,Feiertage!$C$5:$E$44,2,FALSE),"")</f>
        <v/>
      </c>
      <c r="AA29" s="131" t="str">
        <f t="shared" si="19"/>
        <v/>
      </c>
      <c r="AB29" s="129">
        <f t="shared" si="31"/>
        <v>45832</v>
      </c>
      <c r="AC29" s="130" t="str">
        <f>IFERROR(VLOOKUP(AB29,Feiertage!$C$5:$E$44,2,FALSE),"")</f>
        <v/>
      </c>
      <c r="AD29" s="131" t="str">
        <f t="shared" si="32"/>
        <v/>
      </c>
      <c r="AE29" s="129">
        <f t="shared" si="33"/>
        <v>45862</v>
      </c>
      <c r="AF29" s="130" t="str">
        <f>IFERROR(VLOOKUP(AE29,Feiertage!$C$5:$E$44,2,FALSE),"")</f>
        <v/>
      </c>
      <c r="AG29" s="131" t="str">
        <f t="shared" si="34"/>
        <v/>
      </c>
      <c r="AH29" s="129">
        <f t="shared" si="35"/>
        <v>45893</v>
      </c>
      <c r="AI29" s="130" t="str">
        <f>IFERROR(VLOOKUP(AH29,Feiertage!$C$5:$E$44,2,FALSE),"")</f>
        <v/>
      </c>
      <c r="AJ29" s="131" t="str">
        <f t="shared" si="36"/>
        <v/>
      </c>
    </row>
    <row r="30" spans="1:36" ht="33" customHeight="1">
      <c r="A30" s="139">
        <f t="shared" si="37"/>
        <v>45560</v>
      </c>
      <c r="B30" s="140" t="str">
        <f>IFERROR(VLOOKUP(A30,Feiertage!$C$5:$E$44,2,FALSE),"")</f>
        <v/>
      </c>
      <c r="C30" s="141">
        <f t="shared" si="20"/>
        <v>39</v>
      </c>
      <c r="D30" s="139">
        <f t="shared" si="38"/>
        <v>45590</v>
      </c>
      <c r="E30" s="140" t="str">
        <f>IFERROR(VLOOKUP(D30,Feiertage!$C$5:$E$44,2,FALSE),"")</f>
        <v/>
      </c>
      <c r="F30" s="142" t="str">
        <f t="shared" si="39"/>
        <v/>
      </c>
      <c r="G30" s="139">
        <f t="shared" si="40"/>
        <v>45621</v>
      </c>
      <c r="H30" s="140" t="str">
        <f>IFERROR(VLOOKUP(G30,Feiertage!$C$5:$E$44,2,FALSE),"")</f>
        <v/>
      </c>
      <c r="I30" s="142" t="str">
        <f t="shared" si="21"/>
        <v/>
      </c>
      <c r="J30" s="139">
        <f t="shared" si="41"/>
        <v>45651</v>
      </c>
      <c r="K30" s="140" t="str">
        <f>IFERROR(VLOOKUP(J30,Feiertage!$C$5:$E$44,2,FALSE),"")</f>
        <v>1. Weihnachtstag</v>
      </c>
      <c r="L30" s="142">
        <f t="shared" si="18"/>
        <v>52</v>
      </c>
      <c r="M30" s="139">
        <f t="shared" si="42"/>
        <v>45682</v>
      </c>
      <c r="N30" s="140" t="str">
        <f>IFERROR(VLOOKUP(M30,Feiertage!$C$5:$E$44,2,FALSE),"")</f>
        <v/>
      </c>
      <c r="O30" s="142" t="str">
        <f t="shared" si="23"/>
        <v/>
      </c>
      <c r="P30" s="129">
        <f t="shared" si="24"/>
        <v>45713</v>
      </c>
      <c r="Q30" s="130" t="str">
        <f>IFERROR(VLOOKUP(P30,Feiertage!$C$5:$E$44,2,FALSE),"")</f>
        <v/>
      </c>
      <c r="R30" s="131" t="str">
        <f t="shared" si="25"/>
        <v/>
      </c>
      <c r="S30" s="129">
        <f t="shared" si="26"/>
        <v>45741</v>
      </c>
      <c r="T30" s="130" t="str">
        <f>IFERROR(VLOOKUP(S30,Feiertage!$C$5:$E$44,2,FALSE),"")</f>
        <v/>
      </c>
      <c r="U30" s="131" t="str">
        <f t="shared" si="27"/>
        <v/>
      </c>
      <c r="V30" s="129">
        <f t="shared" si="28"/>
        <v>45772</v>
      </c>
      <c r="W30" s="130" t="str">
        <f>IFERROR(VLOOKUP(V30,Feiertage!$C$5:$E$44,2,FALSE),"")</f>
        <v/>
      </c>
      <c r="X30" s="131" t="str">
        <f t="shared" si="29"/>
        <v/>
      </c>
      <c r="Y30" s="129">
        <f t="shared" si="30"/>
        <v>45802</v>
      </c>
      <c r="Z30" s="130" t="str">
        <f>IFERROR(VLOOKUP(Y30,Feiertage!$C$5:$E$44,2,FALSE),"")</f>
        <v/>
      </c>
      <c r="AA30" s="131" t="str">
        <f t="shared" si="19"/>
        <v/>
      </c>
      <c r="AB30" s="129">
        <f t="shared" si="31"/>
        <v>45833</v>
      </c>
      <c r="AC30" s="130" t="str">
        <f>IFERROR(VLOOKUP(AB30,Feiertage!$C$5:$E$44,2,FALSE),"")</f>
        <v/>
      </c>
      <c r="AD30" s="131">
        <f t="shared" si="32"/>
        <v>26</v>
      </c>
      <c r="AE30" s="129">
        <f t="shared" si="33"/>
        <v>45863</v>
      </c>
      <c r="AF30" s="130" t="str">
        <f>IFERROR(VLOOKUP(AE30,Feiertage!$C$5:$E$44,2,FALSE),"")</f>
        <v/>
      </c>
      <c r="AG30" s="131" t="str">
        <f t="shared" si="34"/>
        <v/>
      </c>
      <c r="AH30" s="129">
        <f t="shared" si="35"/>
        <v>45894</v>
      </c>
      <c r="AI30" s="130" t="str">
        <f>IFERROR(VLOOKUP(AH30,Feiertage!$C$5:$E$44,2,FALSE),"")</f>
        <v/>
      </c>
      <c r="AJ30" s="131" t="str">
        <f t="shared" si="36"/>
        <v/>
      </c>
    </row>
    <row r="31" spans="1:36" ht="33" customHeight="1">
      <c r="A31" s="139">
        <f t="shared" si="37"/>
        <v>45561</v>
      </c>
      <c r="B31" s="140" t="str">
        <f>IFERROR(VLOOKUP(A31,Feiertage!$C$5:$E$44,2,FALSE),"")</f>
        <v/>
      </c>
      <c r="C31" s="141" t="str">
        <f t="shared" si="20"/>
        <v/>
      </c>
      <c r="D31" s="139">
        <f t="shared" si="38"/>
        <v>45591</v>
      </c>
      <c r="E31" s="140" t="str">
        <f>IFERROR(VLOOKUP(D31,Feiertage!$C$5:$E$44,2,FALSE),"")</f>
        <v/>
      </c>
      <c r="F31" s="142" t="str">
        <f t="shared" si="39"/>
        <v/>
      </c>
      <c r="G31" s="139">
        <f t="shared" si="40"/>
        <v>45622</v>
      </c>
      <c r="H31" s="140" t="str">
        <f>IFERROR(VLOOKUP(G31,Feiertage!$C$5:$E$44,2,FALSE),"")</f>
        <v/>
      </c>
      <c r="I31" s="142" t="str">
        <f t="shared" si="21"/>
        <v/>
      </c>
      <c r="J31" s="139">
        <f t="shared" si="41"/>
        <v>45652</v>
      </c>
      <c r="K31" s="140" t="str">
        <f>IFERROR(VLOOKUP(J31,Feiertage!$C$5:$E$44,2,FALSE),"")</f>
        <v>2. Weihnachtstag</v>
      </c>
      <c r="L31" s="142" t="str">
        <f t="shared" si="18"/>
        <v/>
      </c>
      <c r="M31" s="139">
        <f t="shared" si="42"/>
        <v>45683</v>
      </c>
      <c r="N31" s="140" t="str">
        <f>IFERROR(VLOOKUP(M31,Feiertage!$C$5:$E$44,2,FALSE),"")</f>
        <v/>
      </c>
      <c r="O31" s="142" t="str">
        <f t="shared" si="23"/>
        <v/>
      </c>
      <c r="P31" s="129">
        <f t="shared" si="24"/>
        <v>45714</v>
      </c>
      <c r="Q31" s="130" t="str">
        <f>IFERROR(VLOOKUP(P31,Feiertage!$C$5:$E$44,2,FALSE),"")</f>
        <v/>
      </c>
      <c r="R31" s="131">
        <f t="shared" si="25"/>
        <v>9</v>
      </c>
      <c r="S31" s="129">
        <f t="shared" si="26"/>
        <v>45742</v>
      </c>
      <c r="T31" s="130" t="str">
        <f>IFERROR(VLOOKUP(S31,Feiertage!$C$5:$E$44,2,FALSE),"")</f>
        <v/>
      </c>
      <c r="U31" s="131">
        <f t="shared" si="27"/>
        <v>13</v>
      </c>
      <c r="V31" s="129">
        <f t="shared" si="28"/>
        <v>45773</v>
      </c>
      <c r="W31" s="130" t="str">
        <f>IFERROR(VLOOKUP(V31,Feiertage!$C$5:$E$44,2,FALSE),"")</f>
        <v/>
      </c>
      <c r="X31" s="131" t="str">
        <f t="shared" si="29"/>
        <v/>
      </c>
      <c r="Y31" s="129">
        <f t="shared" si="30"/>
        <v>45803</v>
      </c>
      <c r="Z31" s="130" t="str">
        <f>IFERROR(VLOOKUP(Y31,Feiertage!$C$5:$E$44,2,FALSE),"")</f>
        <v/>
      </c>
      <c r="AA31" s="131" t="str">
        <f t="shared" si="19"/>
        <v/>
      </c>
      <c r="AB31" s="129">
        <f t="shared" si="31"/>
        <v>45834</v>
      </c>
      <c r="AC31" s="130" t="str">
        <f>IFERROR(VLOOKUP(AB31,Feiertage!$C$5:$E$44,2,FALSE),"")</f>
        <v/>
      </c>
      <c r="AD31" s="131" t="str">
        <f t="shared" si="32"/>
        <v/>
      </c>
      <c r="AE31" s="129">
        <f t="shared" si="33"/>
        <v>45864</v>
      </c>
      <c r="AF31" s="130" t="str">
        <f>IFERROR(VLOOKUP(AE31,Feiertage!$C$5:$E$44,2,FALSE),"")</f>
        <v/>
      </c>
      <c r="AG31" s="131" t="str">
        <f t="shared" si="34"/>
        <v/>
      </c>
      <c r="AH31" s="129">
        <f t="shared" si="35"/>
        <v>45895</v>
      </c>
      <c r="AI31" s="130" t="str">
        <f>IFERROR(VLOOKUP(AH31,Feiertage!$C$5:$E$44,2,FALSE),"")</f>
        <v/>
      </c>
      <c r="AJ31" s="131" t="str">
        <f t="shared" si="36"/>
        <v/>
      </c>
    </row>
    <row r="32" spans="1:36" ht="33" customHeight="1">
      <c r="A32" s="139">
        <f t="shared" si="37"/>
        <v>45562</v>
      </c>
      <c r="B32" s="140" t="str">
        <f>IFERROR(VLOOKUP(A32,Feiertage!$C$5:$E$44,2,FALSE),"")</f>
        <v/>
      </c>
      <c r="C32" s="141" t="str">
        <f t="shared" si="20"/>
        <v/>
      </c>
      <c r="D32" s="139">
        <f t="shared" si="38"/>
        <v>45592</v>
      </c>
      <c r="E32" s="140" t="str">
        <f>IFERROR(VLOOKUP(D32,Feiertage!$C$5:$E$44,2,FALSE),"")</f>
        <v/>
      </c>
      <c r="F32" s="142" t="str">
        <f t="shared" si="39"/>
        <v/>
      </c>
      <c r="G32" s="139">
        <f t="shared" si="40"/>
        <v>45623</v>
      </c>
      <c r="H32" s="140" t="str">
        <f>IFERROR(VLOOKUP(G32,Feiertage!$C$5:$E$44,2,FALSE),"")</f>
        <v/>
      </c>
      <c r="I32" s="142">
        <f t="shared" si="21"/>
        <v>48</v>
      </c>
      <c r="J32" s="139">
        <f t="shared" si="41"/>
        <v>45653</v>
      </c>
      <c r="K32" s="140" t="str">
        <f>IFERROR(VLOOKUP(J32,Feiertage!$C$5:$E$44,2,FALSE),"")</f>
        <v/>
      </c>
      <c r="L32" s="142" t="str">
        <f t="shared" si="18"/>
        <v/>
      </c>
      <c r="M32" s="139">
        <f t="shared" si="42"/>
        <v>45684</v>
      </c>
      <c r="N32" s="140" t="str">
        <f>IFERROR(VLOOKUP(M32,Feiertage!$C$5:$E$44,2,FALSE),"")</f>
        <v/>
      </c>
      <c r="O32" s="142" t="str">
        <f t="shared" si="23"/>
        <v/>
      </c>
      <c r="P32" s="129">
        <f t="shared" si="24"/>
        <v>45715</v>
      </c>
      <c r="Q32" s="130" t="str">
        <f>IFERROR(VLOOKUP(P32,Feiertage!$C$5:$E$44,2,FALSE),"")</f>
        <v/>
      </c>
      <c r="R32" s="131" t="str">
        <f t="shared" si="25"/>
        <v/>
      </c>
      <c r="S32" s="129">
        <f t="shared" si="26"/>
        <v>45743</v>
      </c>
      <c r="T32" s="130" t="str">
        <f>IFERROR(VLOOKUP(S32,Feiertage!$C$5:$E$44,2,FALSE),"")</f>
        <v/>
      </c>
      <c r="U32" s="131" t="str">
        <f t="shared" si="27"/>
        <v/>
      </c>
      <c r="V32" s="129">
        <f t="shared" si="28"/>
        <v>45774</v>
      </c>
      <c r="W32" s="130" t="str">
        <f>IFERROR(VLOOKUP(V32,Feiertage!$C$5:$E$44,2,FALSE),"")</f>
        <v/>
      </c>
      <c r="X32" s="131" t="str">
        <f t="shared" si="29"/>
        <v/>
      </c>
      <c r="Y32" s="129">
        <f t="shared" si="30"/>
        <v>45804</v>
      </c>
      <c r="Z32" s="130" t="str">
        <f>IFERROR(VLOOKUP(Y32,Feiertage!$C$5:$E$44,2,FALSE),"")</f>
        <v/>
      </c>
      <c r="AA32" s="131" t="str">
        <f t="shared" si="19"/>
        <v/>
      </c>
      <c r="AB32" s="129">
        <f t="shared" si="31"/>
        <v>45835</v>
      </c>
      <c r="AC32" s="130" t="str">
        <f>IFERROR(VLOOKUP(AB32,Feiertage!$C$5:$E$44,2,FALSE),"")</f>
        <v/>
      </c>
      <c r="AD32" s="131" t="str">
        <f t="shared" si="32"/>
        <v/>
      </c>
      <c r="AE32" s="129">
        <f t="shared" si="33"/>
        <v>45865</v>
      </c>
      <c r="AF32" s="130" t="str">
        <f>IFERROR(VLOOKUP(AE32,Feiertage!$C$5:$E$44,2,FALSE),"")</f>
        <v/>
      </c>
      <c r="AG32" s="131" t="str">
        <f t="shared" si="34"/>
        <v/>
      </c>
      <c r="AH32" s="129">
        <f t="shared" si="35"/>
        <v>45896</v>
      </c>
      <c r="AI32" s="130" t="str">
        <f>IFERROR(VLOOKUP(AH32,Feiertage!$C$5:$E$44,2,FALSE),"")</f>
        <v/>
      </c>
      <c r="AJ32" s="131">
        <f t="shared" si="36"/>
        <v>35</v>
      </c>
    </row>
    <row r="33" spans="1:36" ht="33" customHeight="1">
      <c r="A33" s="139">
        <f t="shared" si="37"/>
        <v>45563</v>
      </c>
      <c r="B33" s="140" t="str">
        <f>IFERROR(VLOOKUP(A33,Feiertage!$C$5:$E$44,2,FALSE),"")</f>
        <v/>
      </c>
      <c r="C33" s="141" t="str">
        <f t="shared" ref="C33:C35" si="43">IFERROR(IF(A33&lt;&gt;"",IF(WEEKDAY(A33)=4,WEEKNUM(A33,21),""),""),"")</f>
        <v/>
      </c>
      <c r="D33" s="139">
        <f t="shared" si="38"/>
        <v>45593</v>
      </c>
      <c r="E33" s="140" t="str">
        <f>IFERROR(VLOOKUP(D33,Feiertage!$C$5:$E$44,2,FALSE),"")</f>
        <v/>
      </c>
      <c r="F33" s="142" t="str">
        <f t="shared" si="39"/>
        <v/>
      </c>
      <c r="G33" s="139">
        <f t="shared" si="40"/>
        <v>45624</v>
      </c>
      <c r="H33" s="140" t="str">
        <f>IFERROR(VLOOKUP(G33,Feiertage!$C$5:$E$44,2,FALSE),"")</f>
        <v/>
      </c>
      <c r="I33" s="142" t="str">
        <f t="shared" ref="I33:I35" si="44">IFERROR(IF(G33&lt;&gt;"",IF(WEEKDAY(G33)=4,WEEKNUM(G33,21),""),""),"")</f>
        <v/>
      </c>
      <c r="J33" s="139">
        <f t="shared" si="41"/>
        <v>45654</v>
      </c>
      <c r="K33" s="140" t="str">
        <f>IFERROR(VLOOKUP(J33,Feiertage!$C$5:$E$44,2,FALSE),"")</f>
        <v/>
      </c>
      <c r="L33" s="142" t="str">
        <f t="shared" ref="L33:L35" si="45">IFERROR(IF(J33&lt;&gt;"",IF(WEEKDAY(J33)=4,WEEKNUM(J33,21),""),""),"")</f>
        <v/>
      </c>
      <c r="M33" s="139">
        <f t="shared" si="42"/>
        <v>45685</v>
      </c>
      <c r="N33" s="140" t="str">
        <f>IFERROR(VLOOKUP(M33,Feiertage!$C$5:$E$44,2,FALSE),"")</f>
        <v/>
      </c>
      <c r="O33" s="142" t="str">
        <f t="shared" ref="O33:O35" si="46">IFERROR(IF(M33&lt;&gt;"",IF(WEEKDAY(M33)=4,WEEKNUM(M33,21),""),""),"")</f>
        <v/>
      </c>
      <c r="P33" s="129">
        <f t="shared" si="24"/>
        <v>45716</v>
      </c>
      <c r="Q33" s="130" t="str">
        <f>IFERROR(VLOOKUP(P33,Feiertage!$C$5:$E$44,2,FALSE),"")</f>
        <v/>
      </c>
      <c r="R33" s="131" t="str">
        <f t="shared" ref="R33:R35" si="47">IFERROR(IF(P33&lt;&gt;"",IF(WEEKDAY(P33)=4,WEEKNUM(P33,21),""),""),"")</f>
        <v/>
      </c>
      <c r="S33" s="129">
        <f t="shared" si="26"/>
        <v>45744</v>
      </c>
      <c r="T33" s="130" t="str">
        <f>IFERROR(VLOOKUP(S33,Feiertage!$C$5:$E$44,2,FALSE),"")</f>
        <v/>
      </c>
      <c r="U33" s="131" t="str">
        <f t="shared" ref="U33:U35" si="48">IFERROR(IF(S33&lt;&gt;"",IF(WEEKDAY(S33)=4,WEEKNUM(S33,21),""),""),"")</f>
        <v/>
      </c>
      <c r="V33" s="129">
        <f t="shared" si="28"/>
        <v>45775</v>
      </c>
      <c r="W33" s="130" t="str">
        <f>IFERROR(VLOOKUP(V33,Feiertage!$C$5:$E$44,2,FALSE),"")</f>
        <v/>
      </c>
      <c r="X33" s="131" t="str">
        <f t="shared" ref="X33:X35" si="49">IFERROR(IF(V33&lt;&gt;"",IF(WEEKDAY(V33)=4,WEEKNUM(V33,21),""),""),"")</f>
        <v/>
      </c>
      <c r="Y33" s="129">
        <f t="shared" si="30"/>
        <v>45805</v>
      </c>
      <c r="Z33" s="130" t="str">
        <f>IFERROR(VLOOKUP(Y33,Feiertage!$C$5:$E$44,2,FALSE),"")</f>
        <v/>
      </c>
      <c r="AA33" s="131">
        <f>IFERROR(IF(Y33&lt;&gt;"",IF(WEEKDAY(Y33)=4,WEEKNUM(Y33,21),""),""),"")</f>
        <v>22</v>
      </c>
      <c r="AB33" s="129">
        <f t="shared" si="31"/>
        <v>45836</v>
      </c>
      <c r="AC33" s="130" t="str">
        <f>IFERROR(VLOOKUP(AB33,Feiertage!$C$5:$E$44,2,FALSE),"")</f>
        <v/>
      </c>
      <c r="AD33" s="131" t="str">
        <f t="shared" ref="AD33:AD35" si="50">IFERROR(IF(AB33&lt;&gt;"",IF(WEEKDAY(AB33)=4,WEEKNUM(AB33,21),""),""),"")</f>
        <v/>
      </c>
      <c r="AE33" s="129">
        <f t="shared" si="33"/>
        <v>45866</v>
      </c>
      <c r="AF33" s="130" t="str">
        <f>IFERROR(VLOOKUP(AE33,Feiertage!$C$5:$E$44,2,FALSE),"")</f>
        <v/>
      </c>
      <c r="AG33" s="131" t="str">
        <f t="shared" ref="AG33:AG35" si="51">IFERROR(IF(AE33&lt;&gt;"",IF(WEEKDAY(AE33)=4,WEEKNUM(AE33,21),""),""),"")</f>
        <v/>
      </c>
      <c r="AH33" s="129">
        <f t="shared" si="35"/>
        <v>45897</v>
      </c>
      <c r="AI33" s="130" t="str">
        <f>IFERROR(VLOOKUP(AH33,Feiertage!$C$5:$E$44,2,FALSE),"")</f>
        <v/>
      </c>
      <c r="AJ33" s="131" t="str">
        <f t="shared" ref="AJ33:AJ35" si="52">IFERROR(IF(AH33&lt;&gt;"",IF(WEEKDAY(AH33)=4,WEEKNUM(AH33,21),""),""),"")</f>
        <v/>
      </c>
    </row>
    <row r="34" spans="1:36" ht="33" customHeight="1">
      <c r="A34" s="139">
        <f>IFERROR(IF(DAY(DATE($AE$1,$AS$7,DAY(A33)+1))=1," ",DATE($AE$1,$AS$7,DAY(A33)+1)),"")</f>
        <v>45564</v>
      </c>
      <c r="B34" s="140" t="str">
        <f>IFERROR(VLOOKUP(A34,Feiertage!$C$5:$E$44,2,FALSE),"")</f>
        <v/>
      </c>
      <c r="C34" s="141" t="str">
        <f t="shared" si="43"/>
        <v/>
      </c>
      <c r="D34" s="139">
        <f>IFERROR(IF(DAY(DATE($AE$1,$AS$7+1,DAY(D33)+1))=1," ",DATE($AE$1,$AS$7+1,DAY(D33)+1)),"")</f>
        <v>45594</v>
      </c>
      <c r="E34" s="140" t="str">
        <f>IFERROR(VLOOKUP(D34,Feiertage!$C$5:$E$44,2,FALSE),"")</f>
        <v/>
      </c>
      <c r="F34" s="142" t="str">
        <f>IF(DAY(DATE($AE$1,2,DAY(D33)+1))=1,"",IF(WEEKDAY(D34)=4,WEEKNUM(D34,21),""))</f>
        <v/>
      </c>
      <c r="G34" s="139">
        <f>IFERROR(IF(DAY(DATE($AE$1,$AS$7+2,DAY(G33)+1))=1," ",DATE($AE$1,$AS$7+2,DAY(G33)+1)),"")</f>
        <v>45625</v>
      </c>
      <c r="H34" s="140" t="str">
        <f>IFERROR(VLOOKUP(G34,Feiertage!$C$5:$E$44,2,FALSE),"")</f>
        <v/>
      </c>
      <c r="I34" s="142" t="str">
        <f t="shared" si="44"/>
        <v/>
      </c>
      <c r="J34" s="139">
        <f>IFERROR(IF(DAY(DATE($AE$1,$AS$7+3,DAY(J33)+1))=1," ",DATE($AE$1,$AS$7+3,DAY(J33)+1)),"")</f>
        <v>45655</v>
      </c>
      <c r="K34" s="140" t="str">
        <f>IFERROR(VLOOKUP(J34,Feiertage!$C$5:$E$44,2,FALSE),"")</f>
        <v/>
      </c>
      <c r="L34" s="142" t="str">
        <f t="shared" si="45"/>
        <v/>
      </c>
      <c r="M34" s="139">
        <f>IFERROR(IF(DAY(DATE($AE$1,$AS$7+4,DAY(M33)+1))=1," ",DATE($AE$1,$AS$7+4,DAY(M33)+1)),"")</f>
        <v>45686</v>
      </c>
      <c r="N34" s="140" t="str">
        <f>IFERROR(VLOOKUP(M34,Feiertage!$C$5:$E$44,2,FALSE),"")</f>
        <v/>
      </c>
      <c r="O34" s="142">
        <f t="shared" si="46"/>
        <v>5</v>
      </c>
      <c r="P34" s="129" t="str">
        <f>IFERROR(IF(DAY(DATE($AE$1,$AS$7+5,DAY(P33)+1))=1," ",DATE($AE$1,$AS$7+5,DAY(P33)+1)),"")</f>
        <v xml:space="preserve"> </v>
      </c>
      <c r="Q34" s="130" t="str">
        <f>IFERROR(VLOOKUP(P34,Feiertage!$C$5:$E$44,2,FALSE),"")</f>
        <v/>
      </c>
      <c r="R34" s="131" t="str">
        <f t="shared" si="47"/>
        <v/>
      </c>
      <c r="S34" s="129">
        <f>IFERROR(IF(DAY(DATE($AE$1,$AS$7+6,DAY(S33)+1))=1," ",DATE($AE$1,$AS$7+6,DAY(S33)+1)),"")</f>
        <v>45745</v>
      </c>
      <c r="T34" s="130" t="str">
        <f>IFERROR(VLOOKUP(S34,Feiertage!$C$5:$E$44,2,FALSE),"")</f>
        <v/>
      </c>
      <c r="U34" s="131" t="str">
        <f t="shared" si="48"/>
        <v/>
      </c>
      <c r="V34" s="129">
        <f>IFERROR(IF(DAY(DATE($AE$1,$AS$7+7,DAY(V33)+1))=1," ",DATE($AE$1,$AS$7+7,DAY(V33)+1)),"")</f>
        <v>45776</v>
      </c>
      <c r="W34" s="130" t="str">
        <f>IFERROR(VLOOKUP(V34,Feiertage!$C$5:$E$44,2,FALSE),"")</f>
        <v/>
      </c>
      <c r="X34" s="131" t="str">
        <f t="shared" si="49"/>
        <v/>
      </c>
      <c r="Y34" s="129">
        <f>IFERROR(IF(DAY(DATE($AE$1,$AS$7+8,DAY(Y33)+1))=1," ",DATE($AE$1,$AS$7+8,DAY(Y33)+1)),"")</f>
        <v>45806</v>
      </c>
      <c r="Z34" s="130" t="str">
        <f>IFERROR(VLOOKUP(Y34,Feiertage!$C$5:$E$44,2,FALSE),"")</f>
        <v>Ch. Himmelfahrt (Vatertag)</v>
      </c>
      <c r="AA34" s="131" t="str">
        <f>IFERROR(IF(Y34&lt;&gt;"",IF(WEEKDAY(Y34)=4,WEEKNUM(Y34,21),""),""),"")</f>
        <v/>
      </c>
      <c r="AB34" s="129">
        <f>IFERROR(IF(DAY(DATE($AE$1,$AS$7+9,DAY(AB33)+1))=1," ",DATE($AE$1,$AS$7+9,DAY(AB33)+1)),"")</f>
        <v>45837</v>
      </c>
      <c r="AC34" s="130" t="str">
        <f>IFERROR(VLOOKUP(AB34,Feiertage!$C$5:$E$44,2,FALSE),"")</f>
        <v/>
      </c>
      <c r="AD34" s="131" t="str">
        <f t="shared" si="50"/>
        <v/>
      </c>
      <c r="AE34" s="129">
        <f>IFERROR(IF(DAY(DATE($AE$1,$AS$7+10,DAY(AE33)+1))=1," ",DATE($AE$1,$AS$7+10,DAY(AE33)+1)),"")</f>
        <v>45867</v>
      </c>
      <c r="AF34" s="130" t="str">
        <f>IFERROR(VLOOKUP(AE34,Feiertage!$C$5:$E$44,2,FALSE),"")</f>
        <v/>
      </c>
      <c r="AG34" s="131" t="str">
        <f t="shared" si="51"/>
        <v/>
      </c>
      <c r="AH34" s="129">
        <f>IFERROR(IF(DAY(DATE($AE$1,$AS$7+11,DAY(AH33)+1))=1," ",DATE($AE$1,$AS$7+11,DAY(AH33)+1)),"")</f>
        <v>45898</v>
      </c>
      <c r="AI34" s="130" t="str">
        <f>IFERROR(VLOOKUP(AH34,Feiertage!$C$5:$E$44,2,FALSE),"")</f>
        <v/>
      </c>
      <c r="AJ34" s="131" t="str">
        <f t="shared" si="52"/>
        <v/>
      </c>
    </row>
    <row r="35" spans="1:36" ht="33" customHeight="1">
      <c r="A35" s="139">
        <f>IFERROR(IF(DAY(DATE($AE$1,$AS$7,DAY(A34)+1))=1," ",DATE($AE$1,$AS$7,DAY(A34)+1)),"")</f>
        <v>45565</v>
      </c>
      <c r="B35" s="140" t="str">
        <f>IFERROR(VLOOKUP(A35,Feiertage!$C$5:$E$44,2,FALSE),"")</f>
        <v/>
      </c>
      <c r="C35" s="141" t="str">
        <f t="shared" si="43"/>
        <v/>
      </c>
      <c r="D35" s="139">
        <f>IFERROR(IF(DAY(DATE($AE$1,$AS$7+1,DAY(D34)+1))=1," ",DATE($AE$1,$AS$7+1,DAY(D34)+1)),"")</f>
        <v>45595</v>
      </c>
      <c r="E35" s="140" t="str">
        <f>IFERROR(VLOOKUP(D35,Feiertage!$C$5:$E$44,2,FALSE),"")</f>
        <v/>
      </c>
      <c r="F35" s="142">
        <f>IF(D35&lt;&gt;"",IF(WEEKDAY(D35)=4,WEEKNUM(D35,21),""),"")</f>
        <v>44</v>
      </c>
      <c r="G35" s="139">
        <f>IFERROR(IF(DAY(DATE($AE$1,$AS$7+2,DAY(G34)+1))=1," ",DATE($AE$1,$AS$7+2,DAY(G34)+1)),"")</f>
        <v>45626</v>
      </c>
      <c r="H35" s="140" t="str">
        <f>IFERROR(VLOOKUP(G35,Feiertage!$C$5:$E$44,2,FALSE),"")</f>
        <v/>
      </c>
      <c r="I35" s="142" t="str">
        <f t="shared" si="44"/>
        <v/>
      </c>
      <c r="J35" s="139">
        <f>IFERROR(IF(DAY(DATE($AE$1,$AS$7+3,DAY(J34)+1))=1," ",DATE($AE$1,$AS$7+3,DAY(J34)+1)),"")</f>
        <v>45656</v>
      </c>
      <c r="K35" s="140" t="str">
        <f>IFERROR(VLOOKUP(J35,Feiertage!$C$5:$E$44,2,FALSE),"")</f>
        <v/>
      </c>
      <c r="L35" s="142" t="str">
        <f t="shared" si="45"/>
        <v/>
      </c>
      <c r="M35" s="139">
        <f>IFERROR(IF(DAY(DATE($AE$1,$AS$7+4,DAY(M34)+1))=1," ",DATE($AE$1,$AS$7+4,DAY(M34)+1)),"")</f>
        <v>45687</v>
      </c>
      <c r="N35" s="140" t="str">
        <f>IFERROR(VLOOKUP(M35,Feiertage!$C$5:$E$44,2,FALSE),"")</f>
        <v/>
      </c>
      <c r="O35" s="142" t="str">
        <f t="shared" si="46"/>
        <v/>
      </c>
      <c r="P35" s="129" t="str">
        <f>IFERROR(IF(DAY(DATE($AE$1,$AS$7+5,DAY(P34)+1))=1," ",DATE($AE$1,$AS$7+5,DAY(P34)+1)),"")</f>
        <v/>
      </c>
      <c r="Q35" s="130" t="str">
        <f>IFERROR(VLOOKUP(P35,Feiertage!$C$5:$E$44,2,FALSE),"")</f>
        <v/>
      </c>
      <c r="R35" s="131" t="str">
        <f t="shared" si="47"/>
        <v/>
      </c>
      <c r="S35" s="129">
        <f>IFERROR(IF(DAY(DATE($AE$1,$AS$7+6,DAY(S34)+1))=1," ",DATE($AE$1,$AS$7+6,DAY(S34)+1)),"")</f>
        <v>45746</v>
      </c>
      <c r="T35" s="130" t="str">
        <f>IFERROR(VLOOKUP(S35,Feiertage!$C$5:$E$44,2,FALSE),"")</f>
        <v/>
      </c>
      <c r="U35" s="131" t="str">
        <f t="shared" si="48"/>
        <v/>
      </c>
      <c r="V35" s="129">
        <f>IFERROR(IF(DAY(DATE($AE$1,$AS$7+7,DAY(V34)+1))=1," ",DATE($AE$1,$AS$7+7,DAY(V34)+1)),"")</f>
        <v>45777</v>
      </c>
      <c r="W35" s="130" t="str">
        <f>IFERROR(VLOOKUP(V35,Feiertage!$C$5:$E$44,2,FALSE),"")</f>
        <v/>
      </c>
      <c r="X35" s="131">
        <f t="shared" si="49"/>
        <v>18</v>
      </c>
      <c r="Y35" s="129">
        <f>IFERROR(IF(DAY(DATE($AE$1,$AS$7+8,DAY(Y34)+1))=1," ",DATE($AE$1,$AS$7+8,DAY(Y34)+1)),"")</f>
        <v>45807</v>
      </c>
      <c r="Z35" s="130" t="str">
        <f>IFERROR(VLOOKUP(Y35,Feiertage!$C$5:$E$44,2,FALSE),"")</f>
        <v/>
      </c>
      <c r="AA35" s="131" t="str">
        <f>IFERROR(IF(Y35&lt;&gt;"",IF(WEEKDAY(Y35)=4,WEEKNUM(Y35,21),""),""),"")</f>
        <v/>
      </c>
      <c r="AB35" s="129">
        <f>IFERROR(IF(DAY(DATE($AE$1,$AS$7+9,DAY(AB34)+1))=1," ",DATE($AE$1,$AS$7+9,DAY(AB34)+1)),"")</f>
        <v>45838</v>
      </c>
      <c r="AC35" s="130" t="str">
        <f>IFERROR(VLOOKUP(AB35,Feiertage!$C$5:$E$44,2,FALSE),"")</f>
        <v/>
      </c>
      <c r="AD35" s="131" t="str">
        <f t="shared" si="50"/>
        <v/>
      </c>
      <c r="AE35" s="129">
        <f>IFERROR(IF(DAY(DATE($AE$1,$AS$7+10,DAY(AE34)+1))=1," ",DATE($AE$1,$AS$7+10,DAY(AE34)+1)),"")</f>
        <v>45868</v>
      </c>
      <c r="AF35" s="130" t="str">
        <f>IFERROR(VLOOKUP(AE35,Feiertage!$C$5:$E$44,2,FALSE),"")</f>
        <v/>
      </c>
      <c r="AG35" s="131">
        <f t="shared" si="51"/>
        <v>31</v>
      </c>
      <c r="AH35" s="129">
        <f>IFERROR(IF(DAY(DATE($AE$1,$AS$7+11,DAY(AH34)+1))=1," ",DATE($AE$1,$AS$7+11,DAY(AH34)+1)),"")</f>
        <v>45899</v>
      </c>
      <c r="AI35" s="130" t="str">
        <f>IFERROR(VLOOKUP(AH35,Feiertage!$C$5:$E$44,2,FALSE),"")</f>
        <v/>
      </c>
      <c r="AJ35" s="131" t="str">
        <f t="shared" si="52"/>
        <v/>
      </c>
    </row>
    <row r="36" spans="1:36" ht="33" customHeight="1" thickBot="1">
      <c r="A36" s="144" t="str">
        <f>IFERROR(IF(DAY(DATE($AE$1,$AS$7,DAY(A35)+1))=1," ",DATE($AE$1,$AS$7,DAY(A35)+1)),"")</f>
        <v xml:space="preserve"> </v>
      </c>
      <c r="B36" s="145" t="str">
        <f>IFERROR(VLOOKUP(A36,Feiertage!$C$5:$E$44,2,FALSE),"")</f>
        <v/>
      </c>
      <c r="C36" s="146" t="str">
        <f>IFERROR(IF(A36&lt;&gt;"",IF(WEEKDAY(A36)=4,WEEKNUM(A36,21),""),""),"")</f>
        <v/>
      </c>
      <c r="D36" s="144">
        <f>IFERROR(IF(DAY(DATE($AE$1,$AS$7+1,DAY(D35)+1))=1," ",DATE($AE$1,$AS$7+1,DAY(D35)+1)),"")</f>
        <v>45596</v>
      </c>
      <c r="E36" s="145" t="str">
        <f>IFERROR(VLOOKUP(D36,Feiertage!$C$5:$E$44,2,FALSE),"")</f>
        <v/>
      </c>
      <c r="F36" s="147" t="str">
        <f>IFERROR(IF(D36&lt;&gt;"",IF(WEEKDAY(D36)=4,WEEKNUM(D36,21),""),""),"")</f>
        <v/>
      </c>
      <c r="G36" s="144" t="str">
        <f>IFERROR(IF(DAY(DATE($AE$1,$AS$7+2,DAY(G35)+1))=1," ",DATE($AE$1,$AS$7+2,DAY(G35)+1)),"")</f>
        <v xml:space="preserve"> </v>
      </c>
      <c r="H36" s="145" t="str">
        <f>IFERROR(VLOOKUP(G36,Feiertage!$C$5:$E$44,2,FALSE),"")</f>
        <v/>
      </c>
      <c r="I36" s="147" t="str">
        <f>IFERROR(IF(G36&lt;&gt;"",IF(WEEKDAY(G36)=4,WEEKNUM(G36,21),""),""),"")</f>
        <v/>
      </c>
      <c r="J36" s="144">
        <f>IFERROR(IF(DAY(DATE($AE$1,$AS$7+3,DAY(J35)+1))=1," ",DATE($AE$1,$AS$7+3,DAY(J35)+1)),"")</f>
        <v>45657</v>
      </c>
      <c r="K36" s="145" t="str">
        <f>IFERROR(VLOOKUP(J36,Feiertage!$C$5:$E$44,2,FALSE),"")</f>
        <v/>
      </c>
      <c r="L36" s="147" t="str">
        <f>IFERROR(IF(J36&lt;&gt;"",IF(WEEKDAY(J36)=4,WEEKNUM(J36,21),""),""),"")</f>
        <v/>
      </c>
      <c r="M36" s="144">
        <f>IFERROR(IF(DAY(DATE($AE$1,$AS$7+4,DAY(M35)+1))=1," ",DATE($AE$1,$AS$7+4,DAY(M35)+1)),"")</f>
        <v>45688</v>
      </c>
      <c r="N36" s="145" t="str">
        <f>IFERROR(VLOOKUP(M36,Feiertage!$C$5:$E$44,2,FALSE),"")</f>
        <v/>
      </c>
      <c r="O36" s="147" t="str">
        <f>IFERROR(IF(M36&lt;&gt;"",IF(WEEKDAY(M36)=4,WEEKNUM(M36,21),""),""),"")</f>
        <v/>
      </c>
      <c r="P36" s="132" t="str">
        <f>IFERROR(IF(DAY(DATE($AE$1,$AS$7+5,DAY(P35)+1))=1," ",DATE($AE$1,$AS$7+5,DAY(P35)+1)),"")</f>
        <v/>
      </c>
      <c r="Q36" s="133" t="str">
        <f>IFERROR(VLOOKUP(P36,Feiertage!$C$5:$E$44,2,FALSE),"")</f>
        <v/>
      </c>
      <c r="R36" s="134" t="str">
        <f>IFERROR(IF(P36&lt;&gt;"",IF(WEEKDAY(P36)=4,WEEKNUM(P36,21),""),""),"")</f>
        <v/>
      </c>
      <c r="S36" s="132">
        <f>IFERROR(IF(DAY(DATE($AE$1,$AS$7+6,DAY(S35)+1))=1," ",DATE($AE$1,$AS$7+6,DAY(S35)+1)),"")</f>
        <v>45747</v>
      </c>
      <c r="T36" s="133" t="str">
        <f>IFERROR(VLOOKUP(S36,Feiertage!$C$5:$E$44,2,FALSE),"")</f>
        <v/>
      </c>
      <c r="U36" s="134" t="str">
        <f>IFERROR(IF(S36&lt;&gt;"",IF(WEEKDAY(S36)=4,WEEKNUM(S36,21),""),""),"")</f>
        <v/>
      </c>
      <c r="V36" s="132" t="str">
        <f>IFERROR(IF(DAY(DATE($AE$1,$AS$7+7,DAY(V35)+1))=1," ",DATE($AE$1,$AS$7+7,DAY(V35)+1)),"")</f>
        <v xml:space="preserve"> </v>
      </c>
      <c r="W36" s="133" t="str">
        <f>IFERROR(VLOOKUP(V36,Feiertage!$C$5:$E$44,2,FALSE),"")</f>
        <v/>
      </c>
      <c r="X36" s="134" t="str">
        <f>IFERROR(IF(V36&lt;&gt;"",IF(WEEKDAY(V36)=4,WEEKNUM(V36,21),""),""),"")</f>
        <v/>
      </c>
      <c r="Y36" s="132">
        <f>IFERROR(IF(DAY(DATE($AE$1,$AS$7+8,DAY(Y35)+1))=1," ",DATE($AE$1,$AS$7+8,DAY(Y35)+1)),"")</f>
        <v>45808</v>
      </c>
      <c r="Z36" s="133" t="str">
        <f>IFERROR(VLOOKUP(Y36,Feiertage!$C$5:$E$44,2,FALSE),"")</f>
        <v/>
      </c>
      <c r="AA36" s="134" t="str">
        <f>IFERROR(IF(Y36&lt;&gt;"",IF(WEEKDAY(Y36)=4,WEEKNUM(Y36,21),""),""),"")</f>
        <v/>
      </c>
      <c r="AB36" s="132" t="str">
        <f>IFERROR(IF(DAY(DATE($AE$1,$AS$7+9,DAY(AB35)+1))=1," ",DATE($AE$1,$AS$7+9,DAY(AB35)+1)),"")</f>
        <v xml:space="preserve"> </v>
      </c>
      <c r="AC36" s="133" t="str">
        <f>IFERROR(VLOOKUP(AB36,Feiertage!$C$5:$E$44,2,FALSE),"")</f>
        <v/>
      </c>
      <c r="AD36" s="134" t="str">
        <f>IFERROR(IF(AB36&lt;&gt;"",IF(WEEKDAY(AB36)=4,WEEKNUM(AB36,21),""),""),"")</f>
        <v/>
      </c>
      <c r="AE36" s="132">
        <f>IFERROR(IF(DAY(DATE($AE$1,$AS$7+10,DAY(AE35)+1))=1," ",DATE($AE$1,$AS$7+10,DAY(AE35)+1)),"")</f>
        <v>45869</v>
      </c>
      <c r="AF36" s="133" t="str">
        <f>IFERROR(VLOOKUP(AE36,Feiertage!$C$5:$E$44,2,FALSE),"")</f>
        <v/>
      </c>
      <c r="AG36" s="134" t="str">
        <f>IFERROR(IF(AE36&lt;&gt;"",IF(WEEKDAY(AE36)=4,WEEKNUM(AE36,21),""),""),"")</f>
        <v/>
      </c>
      <c r="AH36" s="132">
        <f>IFERROR(IF(DAY(DATE($AE$1,$AS$7+11,DAY(AH35)+1))=1," ",DATE($AE$1,$AS$7+11,DAY(AH35)+1)),"")</f>
        <v>45900</v>
      </c>
      <c r="AI36" s="133" t="str">
        <f>IFERROR(VLOOKUP(AH36,Feiertage!$C$5:$E$44,2,FALSE),"")</f>
        <v/>
      </c>
      <c r="AJ36" s="134" t="str">
        <f>IFERROR(IF(AH36&lt;&gt;"",IF(WEEKDAY(AH36)=4,WEEKNUM(AH36,21),""),""),"")</f>
        <v/>
      </c>
    </row>
    <row r="37" spans="1:36">
      <c r="A37" s="1"/>
      <c r="B37" s="1"/>
    </row>
    <row r="43" spans="1:36">
      <c r="A43" s="26"/>
      <c r="B43" s="26"/>
    </row>
  </sheetData>
  <sheetProtection algorithmName="SHA-512" hashValue="AkKVI5jlan9SiLinmvh5NXkNRt//AzKeDyyBlPnz4fPjBrsMfdxR4lz1XTLRZjyPujGohKpQa6kV7EsQc+F63A==" saltValue="el5ogboMIu9XYMjMxJhhRQ==" spinCount="100000" sheet="1" objects="1" scenarios="1"/>
  <mergeCells count="28">
    <mergeCell ref="A1:J2"/>
    <mergeCell ref="AH5:AJ5"/>
    <mergeCell ref="A5:C5"/>
    <mergeCell ref="D5:F5"/>
    <mergeCell ref="G5:I5"/>
    <mergeCell ref="J5:L5"/>
    <mergeCell ref="M5:O5"/>
    <mergeCell ref="P5:R5"/>
    <mergeCell ref="S5:U5"/>
    <mergeCell ref="V5:X5"/>
    <mergeCell ref="Y5:AA5"/>
    <mergeCell ref="AB5:AD5"/>
    <mergeCell ref="AE5:AG5"/>
    <mergeCell ref="AH4:AJ4"/>
    <mergeCell ref="AE1:AG2"/>
    <mergeCell ref="AH1:AJ2"/>
    <mergeCell ref="AD3:AJ3"/>
    <mergeCell ref="D4:F4"/>
    <mergeCell ref="A4:C4"/>
    <mergeCell ref="G4:I4"/>
    <mergeCell ref="J4:L4"/>
    <mergeCell ref="M4:O4"/>
    <mergeCell ref="P4:R4"/>
    <mergeCell ref="S4:U4"/>
    <mergeCell ref="V4:X4"/>
    <mergeCell ref="Y4:AA4"/>
    <mergeCell ref="AB4:AD4"/>
    <mergeCell ref="AE4:AG4"/>
  </mergeCells>
  <conditionalFormatting sqref="A6:A36 D6:D36 G6:G36 J6:J36 M6:M36 P6:P36 S6:S36 V6:V36 Y6:Y36 AB6:AB36 AE6:AE36 AH6:AH36">
    <cfRule type="expression" dxfId="50" priority="2">
      <formula>AND(B6&lt;&gt;"")</formula>
    </cfRule>
  </conditionalFormatting>
  <conditionalFormatting sqref="A6:A36">
    <cfRule type="expression" dxfId="48" priority="84">
      <formula>(WEEKDAY(A6)=7)</formula>
    </cfRule>
    <cfRule type="expression" dxfId="47" priority="83">
      <formula>(WEEKDAY(A6)=1)</formula>
    </cfRule>
  </conditionalFormatting>
  <conditionalFormatting sqref="A4:AJ4">
    <cfRule type="expression" dxfId="46" priority="88">
      <formula>AND(YEAR(A$6)&lt;&gt;YEAR($A$6))</formula>
    </cfRule>
  </conditionalFormatting>
  <conditionalFormatting sqref="A5:AJ5">
    <cfRule type="expression" dxfId="45" priority="87">
      <formula>AND(YEAR(A$6)&lt;&gt;YEAR($A$6))</formula>
    </cfRule>
  </conditionalFormatting>
  <conditionalFormatting sqref="B6:B36 E6:E36 H6:H36 K6:K36 N6:N36 Q6:Q36 T6:T36 W6:W36 Z6:Z36 AC6:AC36 AF6:AF36 AI6:AI36">
    <cfRule type="expression" dxfId="44" priority="3">
      <formula>AND(B6&lt;&gt;"")</formula>
    </cfRule>
  </conditionalFormatting>
  <conditionalFormatting sqref="B6:B36">
    <cfRule type="expression" dxfId="43" priority="80">
      <formula>(WEEKDAY(A6)=1)</formula>
    </cfRule>
    <cfRule type="expression" dxfId="42" priority="79">
      <formula>(WEEKDAY(A6)=7)</formula>
    </cfRule>
  </conditionalFormatting>
  <conditionalFormatting sqref="C6:C36 F6:F36 I6:I36 L6:L36 O6:O36 R6:R36 U6:U36 X6:X36 AA6:AA36 AD6:AD36 AG6:AG36 AJ6:AJ36">
    <cfRule type="expression" dxfId="41" priority="1">
      <formula>AND(B6&lt;&gt;"")</formula>
    </cfRule>
  </conditionalFormatting>
  <conditionalFormatting sqref="C6:C36">
    <cfRule type="expression" dxfId="40" priority="81">
      <formula>(WEEKDAY(A6)=1)</formula>
    </cfRule>
    <cfRule type="expression" dxfId="39" priority="78">
      <formula>(WEEKDAY(A6)=7)</formula>
    </cfRule>
  </conditionalFormatting>
  <conditionalFormatting sqref="D6:D36">
    <cfRule type="expression" dxfId="30" priority="93">
      <formula>(WEEKDAY(D6)=1)</formula>
    </cfRule>
    <cfRule type="expression" dxfId="29" priority="92">
      <formula>(WEEKDAY(D6)=7)</formula>
    </cfRule>
  </conditionalFormatting>
  <conditionalFormatting sqref="E6:E36">
    <cfRule type="expression" dxfId="28" priority="72">
      <formula>(WEEKDAY(D6)=1)</formula>
    </cfRule>
    <cfRule type="expression" dxfId="27" priority="71">
      <formula>(WEEKDAY(D6)=7)</formula>
    </cfRule>
  </conditionalFormatting>
  <conditionalFormatting sqref="F6:F36">
    <cfRule type="expression" dxfId="26" priority="96">
      <formula>(WEEKDAY(D6)=7)</formula>
    </cfRule>
    <cfRule type="expression" dxfId="25" priority="77">
      <formula>(WEEKDAY(D6)=1)</formula>
    </cfRule>
  </conditionalFormatting>
  <conditionalFormatting sqref="G6:G36 J6:J36 M6:M36 P6:P36 S6:S36 V6:V36 Y6:Y36 AB6:AB36 AE6:AE36 AH6:AH36">
    <cfRule type="expression" dxfId="24" priority="82">
      <formula>(WEEKDAY(G6)=1)</formula>
    </cfRule>
    <cfRule type="expression" dxfId="23" priority="22">
      <formula>(WEEKDAY(G6)=7)</formula>
    </cfRule>
  </conditionalFormatting>
  <conditionalFormatting sqref="H6:H36">
    <cfRule type="expression" dxfId="22" priority="26">
      <formula>(WEEKDAY(G6)=1)</formula>
    </cfRule>
    <cfRule type="expression" dxfId="21" priority="25">
      <formula>(WEEKDAY(G6)=7)</formula>
    </cfRule>
  </conditionalFormatting>
  <conditionalFormatting sqref="I6:I36 L6:L36 O6:O36 R6:R36 U6:U36 X6:X36 AA6:AA36 AD6:AD36 AG6:AG36 AJ6:AJ36">
    <cfRule type="expression" dxfId="20" priority="85">
      <formula>(WEEKDAY(G6)=7)</formula>
    </cfRule>
    <cfRule type="expression" dxfId="19" priority="90">
      <formula>(WEEKDAY(G6)=1)</formula>
    </cfRule>
  </conditionalFormatting>
  <conditionalFormatting sqref="K6:K36">
    <cfRule type="expression" dxfId="18" priority="24">
      <formula>(WEEKDAY(J6)=1)</formula>
    </cfRule>
    <cfRule type="expression" dxfId="17" priority="23">
      <formula>(WEEKDAY(J6)=7)</formula>
    </cfRule>
  </conditionalFormatting>
  <conditionalFormatting sqref="M6:O36">
    <cfRule type="expression" dxfId="16" priority="159">
      <formula>AND($M$5="Januar")</formula>
    </cfRule>
  </conditionalFormatting>
  <conditionalFormatting sqref="N6:N36">
    <cfRule type="expression" dxfId="15" priority="21">
      <formula>(WEEKDAY(M6)=1)</formula>
    </cfRule>
    <cfRule type="expression" dxfId="14" priority="4">
      <formula>(WEEKDAY(M6)=7)</formula>
    </cfRule>
  </conditionalFormatting>
  <conditionalFormatting sqref="Q6:Q36">
    <cfRule type="expression" dxfId="13" priority="20">
      <formula>(WEEKDAY(P6)=1)</formula>
    </cfRule>
    <cfRule type="expression" dxfId="12" priority="19">
      <formula>(WEEKDAY(P6)=7)</formula>
    </cfRule>
  </conditionalFormatting>
  <conditionalFormatting sqref="T6:T36">
    <cfRule type="expression" dxfId="11" priority="18">
      <formula>(WEEKDAY(S6)=1)</formula>
    </cfRule>
    <cfRule type="expression" dxfId="10" priority="17">
      <formula>(WEEKDAY(S6)=7)</formula>
    </cfRule>
  </conditionalFormatting>
  <conditionalFormatting sqref="W6:W36">
    <cfRule type="expression" dxfId="9" priority="16">
      <formula>(WEEKDAY(V6)=1)</formula>
    </cfRule>
    <cfRule type="expression" dxfId="8" priority="15">
      <formula>(WEEKDAY(V6)=7)</formula>
    </cfRule>
  </conditionalFormatting>
  <conditionalFormatting sqref="Z6:Z36">
    <cfRule type="expression" dxfId="7" priority="14">
      <formula>(WEEKDAY(Y6)=1)</formula>
    </cfRule>
    <cfRule type="expression" dxfId="6" priority="13">
      <formula>(WEEKDAY(Y6)=7)</formula>
    </cfRule>
  </conditionalFormatting>
  <conditionalFormatting sqref="AC6:AC36">
    <cfRule type="expression" dxfId="5" priority="12">
      <formula>(WEEKDAY(AB6)=1)</formula>
    </cfRule>
    <cfRule type="expression" dxfId="4" priority="11">
      <formula>(WEEKDAY(AB6)=7)</formula>
    </cfRule>
  </conditionalFormatting>
  <conditionalFormatting sqref="AF6:AF36">
    <cfRule type="expression" dxfId="3" priority="9">
      <formula>(WEEKDAY(AE6)=7)</formula>
    </cfRule>
    <cfRule type="expression" dxfId="2" priority="10">
      <formula>(WEEKDAY(AE6)=1)</formula>
    </cfRule>
  </conditionalFormatting>
  <conditionalFormatting sqref="AI6:AI36">
    <cfRule type="expression" dxfId="1" priority="8">
      <formula>(WEEKDAY(AH6)=1)</formula>
    </cfRule>
    <cfRule type="expression" dxfId="0" priority="7">
      <formula>(WEEKDAY(AH6)=7)</formula>
    </cfRule>
  </conditionalFormatting>
  <printOptions horizontalCentered="1" verticalCentered="1"/>
  <pageMargins left="0.31496062992125984" right="0.31496062992125984" top="0.39370078740157483" bottom="0.39370078740157483" header="0.31496062992125984" footer="0.31496062992125984"/>
  <pageSetup paperSize="9" scale="42" fitToHeight="0" orientation="landscape" r:id="rId1"/>
  <ignoredErrors>
    <ignoredError sqref="F34"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91" id="{C7FBF1A8-6374-41B7-874B-6A687C2F4B9A}">
            <xm:f>AND(A6&gt;=Ferientermine!$E$28,AND(A6&lt;=Ferientermine!$F$28))</xm:f>
            <x14:dxf>
              <fill>
                <patternFill>
                  <bgColor rgb="FFFFFF00"/>
                </patternFill>
              </fill>
            </x14:dxf>
          </x14:cfRule>
          <xm:sqref>A6:A36 G6:G36 J6:J36 M6:M36 P6:P36 S6:S36 V6:V36 Y6:Y36 AB6:AB36 AE6:AE36 AH6:AH36 D6:D36</xm:sqref>
        </x14:conditionalFormatting>
        <x14:conditionalFormatting xmlns:xm="http://schemas.microsoft.com/office/excel/2006/main">
          <x14:cfRule type="expression" priority="115" id="{475D77E5-E903-4F1C-BB2E-C74F551B2F06}">
            <xm:f>AND(A6&gt;=Ferientermine!$E$24,AND(A6&lt;=Ferientermine!$F$24))</xm:f>
            <x14:dxf>
              <fill>
                <patternFill>
                  <bgColor rgb="FFFFFF00"/>
                </patternFill>
              </fill>
            </x14:dxf>
          </x14:cfRule>
          <x14:cfRule type="expression" priority="114" id="{086B251C-7410-49BC-9567-AF077A7B5AF0}">
            <xm:f>AND(A6&gt;=Ferientermine!$E$26,AND(A6&lt;=Ferientermine!$F$26))</xm:f>
            <x14:dxf>
              <fill>
                <patternFill>
                  <bgColor rgb="FFFFFF00"/>
                </patternFill>
              </fill>
            </x14:dxf>
          </x14:cfRule>
          <x14:cfRule type="expression" priority="101" id="{679FF3A1-4FC8-4BE1-B669-FC6AF375B214}">
            <xm:f>AND(A6&gt;=Ferientermine!$E$31,AND(A6&lt;=Ferientermine!$F$31))</xm:f>
            <x14:dxf>
              <fill>
                <patternFill>
                  <bgColor rgb="FFFFFF00"/>
                </patternFill>
              </fill>
            </x14:dxf>
          </x14:cfRule>
          <x14:cfRule type="expression" priority="99" id="{5D1F11D0-D39B-4487-A42E-4BA6017B66A6}">
            <xm:f>AND(A6&gt;=Ferientermine!$E$29,AND(A6&lt;=Ferientermine!$F$29))</xm:f>
            <x14:dxf>
              <fill>
                <patternFill>
                  <bgColor rgb="FFFFFF00"/>
                </patternFill>
              </fill>
            </x14:dxf>
          </x14:cfRule>
          <x14:cfRule type="expression" priority="100" id="{EC883251-8A9A-4A01-A7B1-05A66B98F668}">
            <xm:f>AND(A6&gt;=Ferientermine!$E$30,AND(A6&lt;=Ferientermine!$F$30))</xm:f>
            <x14:dxf>
              <fill>
                <patternFill>
                  <bgColor rgb="FFFFFF00"/>
                </patternFill>
              </fill>
            </x14:dxf>
          </x14:cfRule>
          <x14:cfRule type="expression" priority="98" id="{85BAF03A-8618-4FB2-97F4-341B6598BFD4}">
            <xm:f>AND(A6&gt;=Ferientermine!$E$27,AND(A6&lt;=Ferientermine!$F$27))</xm:f>
            <x14:dxf>
              <fill>
                <patternFill>
                  <bgColor rgb="FFFFFF00"/>
                </patternFill>
              </fill>
            </x14:dxf>
          </x14:cfRule>
          <x14:cfRule type="expression" priority="97" id="{9EB4BA4F-4F43-45B5-9128-1756A0B76DA3}">
            <xm:f>AND(A6&gt;=Ferientermine!$E$23,AND(A6&lt;=Ferientermine!$F$23))</xm:f>
            <x14:dxf>
              <fill>
                <patternFill>
                  <bgColor rgb="FFFFFF00"/>
                </patternFill>
              </fill>
            </x14:dxf>
          </x14:cfRule>
          <x14:cfRule type="expression" priority="158" id="{6D366A9F-EEC4-4CFF-97DC-BC729D60878A}">
            <xm:f>AND(A6&gt;=Ferientermine!$E$25,AND(A6&lt;=Ferientermine!$F$25))</xm:f>
            <x14:dxf>
              <fill>
                <patternFill>
                  <bgColor rgb="FFFFFF00"/>
                </patternFill>
              </fill>
            </x14:dxf>
          </x14:cfRule>
          <xm:sqref>D6:D36 A6:A36 G6:G36 J6:J36 M6:M36 P6:P36 S6:S36 V6:V36 Y6:Y36 AB6:AB36 AE6:AE36 AH6:AH36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N44"/>
  <sheetViews>
    <sheetView showGridLines="0" topLeftCell="B1" zoomScale="115" zoomScaleNormal="115" workbookViewId="0">
      <selection activeCell="B1" sqref="B1"/>
    </sheetView>
  </sheetViews>
  <sheetFormatPr baseColWidth="10" defaultRowHeight="15"/>
  <cols>
    <col min="1" max="1" width="58" customWidth="1"/>
    <col min="3" max="3" width="25.42578125" bestFit="1" customWidth="1"/>
    <col min="4" max="4" width="5" bestFit="1" customWidth="1"/>
  </cols>
  <sheetData>
    <row r="1" spans="1:51" ht="26.25">
      <c r="A1" s="112" t="s">
        <v>82</v>
      </c>
    </row>
    <row r="2" spans="1:51">
      <c r="A2" t="s">
        <v>86</v>
      </c>
    </row>
    <row r="3" spans="1:51" ht="18.75">
      <c r="C3" s="123" t="s">
        <v>122</v>
      </c>
      <c r="D3" s="106"/>
    </row>
    <row r="4" spans="1:51">
      <c r="C4" t="str">
        <f>LEFT(Kalenderjahr,4)</f>
        <v>2024</v>
      </c>
    </row>
    <row r="10" spans="1:51" ht="15.75" thickBot="1">
      <c r="A10" s="180" t="s">
        <v>83</v>
      </c>
      <c r="D10" s="36"/>
    </row>
    <row r="11" spans="1:51">
      <c r="A11" s="181"/>
      <c r="H11" s="37"/>
      <c r="I11" s="38"/>
      <c r="J11" s="38"/>
      <c r="K11" s="38"/>
      <c r="L11" s="38"/>
      <c r="M11" s="39"/>
      <c r="N11" s="28"/>
      <c r="O11" s="28"/>
      <c r="P11" s="158"/>
      <c r="Q11" s="158"/>
      <c r="R11" s="40"/>
      <c r="S11" s="40"/>
      <c r="T11" s="158"/>
      <c r="U11" s="158"/>
      <c r="V11" s="40"/>
      <c r="W11" s="40"/>
      <c r="X11" s="158"/>
      <c r="Y11" s="158"/>
      <c r="Z11" s="40"/>
      <c r="AA11" s="40"/>
      <c r="AB11" s="158"/>
      <c r="AC11" s="158"/>
      <c r="AD11" s="40"/>
      <c r="AE11" s="40"/>
      <c r="AF11" s="41"/>
      <c r="AG11" s="41"/>
      <c r="AX11" s="40"/>
      <c r="AY11" s="40"/>
    </row>
    <row r="12" spans="1:51">
      <c r="A12" s="181"/>
      <c r="H12" s="42"/>
      <c r="I12" s="43" t="s">
        <v>49</v>
      </c>
      <c r="J12" s="44"/>
      <c r="K12" s="44"/>
      <c r="L12" s="44"/>
      <c r="M12" s="45"/>
      <c r="N12" s="36"/>
      <c r="P12" s="46"/>
      <c r="Q12" s="46"/>
      <c r="R12" s="40"/>
      <c r="S12" s="40"/>
      <c r="T12" s="46"/>
      <c r="U12" s="46"/>
      <c r="V12" s="40"/>
      <c r="W12" s="40"/>
      <c r="X12" s="46"/>
      <c r="Y12" s="46"/>
      <c r="Z12" s="40"/>
      <c r="AA12" s="40"/>
      <c r="AB12" s="46"/>
      <c r="AC12" s="46"/>
      <c r="AD12" s="40"/>
      <c r="AE12" s="40"/>
      <c r="AF12" s="46"/>
      <c r="AG12" s="46"/>
      <c r="AX12" s="40"/>
      <c r="AY12" s="40"/>
    </row>
    <row r="13" spans="1:51">
      <c r="A13" s="181"/>
      <c r="H13" s="42"/>
      <c r="I13" s="47" t="s">
        <v>50</v>
      </c>
      <c r="J13" s="44"/>
      <c r="K13" s="44"/>
      <c r="L13" s="44"/>
      <c r="M13" s="45"/>
      <c r="N13" s="36"/>
      <c r="P13" s="46"/>
      <c r="Q13" s="46"/>
      <c r="T13" s="46"/>
      <c r="U13" s="46"/>
      <c r="X13" s="46"/>
      <c r="Y13" s="46"/>
      <c r="AB13" s="46"/>
      <c r="AC13" s="46"/>
      <c r="AF13" s="46"/>
      <c r="AG13" s="46"/>
    </row>
    <row r="14" spans="1:51">
      <c r="A14" s="181"/>
      <c r="H14" s="42"/>
      <c r="I14" s="161" t="str">
        <f>IF(O19="x",P19,IF(O20="x",P20,IF(O21="x",P21,IF(O22="x",P22,IF(O23="x",P23,IF(O24="x",P24,IF(O25="x",P25,IF(O26="x",P26,"Ferien für: keine Auswahl"))))))))</f>
        <v>Baden-Württemberg</v>
      </c>
      <c r="J14" s="162"/>
      <c r="K14" s="162"/>
      <c r="L14" s="163"/>
      <c r="M14" s="45"/>
      <c r="N14" s="36"/>
      <c r="P14" s="46"/>
      <c r="Q14" s="46"/>
      <c r="T14" s="46"/>
      <c r="U14" s="46"/>
      <c r="X14" s="46"/>
      <c r="Y14" s="46"/>
      <c r="AB14" s="46"/>
      <c r="AC14" s="46"/>
      <c r="AF14" s="46"/>
      <c r="AG14" s="46"/>
    </row>
    <row r="15" spans="1:51">
      <c r="A15" s="181"/>
      <c r="D15" s="48"/>
      <c r="E15" s="48"/>
      <c r="F15" s="40"/>
      <c r="G15" s="46"/>
      <c r="H15" s="42"/>
      <c r="I15" s="49" t="s">
        <v>51</v>
      </c>
      <c r="J15" s="50"/>
      <c r="K15" s="51" t="s">
        <v>52</v>
      </c>
      <c r="L15" s="51" t="s">
        <v>53</v>
      </c>
      <c r="M15" s="45"/>
      <c r="N15" s="36"/>
      <c r="O15" s="52" t="s">
        <v>54</v>
      </c>
      <c r="Q15" s="36"/>
      <c r="T15" s="36"/>
      <c r="W15" s="36"/>
      <c r="Z15" s="36"/>
      <c r="AC15" s="36"/>
      <c r="AF15" s="36"/>
    </row>
    <row r="16" spans="1:51">
      <c r="A16" s="181"/>
      <c r="D16" s="48"/>
      <c r="E16" s="48"/>
      <c r="F16" s="40"/>
      <c r="G16" s="46"/>
      <c r="H16" s="42"/>
      <c r="I16" s="53" t="s">
        <v>62</v>
      </c>
      <c r="J16" s="54"/>
      <c r="K16" s="55">
        <f>IF($O$19="x",R19,IF($O$20="x",R20,IF($O$21="x",R21,IF($O$22="x",R22,IF($O$23="x",R23,IF($O$24="x",R24,IF($O$25="x",R25,IF($O$26="x",R26,))))))))</f>
        <v>45498</v>
      </c>
      <c r="L16" s="55">
        <f>IF($O$19="x",S19,IF($O$20="x",S20,IF($O$21="x",S21,IF($O$22="x",S22,IF($O$23="x",S23,IF($O$24="x",S24,IF($O$25="x",S25,IF($O$26="x",S26,))))))))</f>
        <v>45542</v>
      </c>
      <c r="M16" s="45"/>
      <c r="N16" s="36"/>
      <c r="O16" s="52" t="s">
        <v>55</v>
      </c>
      <c r="Q16" s="36"/>
      <c r="T16" s="36"/>
      <c r="W16" s="36"/>
      <c r="Z16" s="36"/>
      <c r="AC16" s="36"/>
      <c r="AF16" s="36"/>
    </row>
    <row r="17" spans="1:66" ht="15.75" thickBot="1">
      <c r="A17" s="181"/>
      <c r="H17" s="42"/>
      <c r="I17" s="53" t="s">
        <v>64</v>
      </c>
      <c r="J17" s="54"/>
      <c r="K17" s="55">
        <f>IF($O$19="x",T19,IF($O$20="x",T20,IF($O$21="x",T21,IF($O$22="x",T22,IF($O$23="x",T23,IF($O$24="x",T24,IF($O$25="x",T25,IF($O$26="x",T26,))))))))</f>
        <v>45593</v>
      </c>
      <c r="L17" s="55">
        <f>IF($O$19="x",U19,IF($O$20="x",U20,IF($O$21="x",U21,IF($O$22="x",U22,IF($O$23="x",U23,IF($O$24="x",U24,IF($O$25="x",U25,IF($O$26="x",U26,))))))))</f>
        <v>45596</v>
      </c>
      <c r="M17" s="45"/>
      <c r="N17" s="36"/>
      <c r="O17" s="52" t="s">
        <v>57</v>
      </c>
      <c r="Q17" s="36"/>
      <c r="T17" s="36"/>
      <c r="W17" s="36"/>
      <c r="Z17" s="36"/>
      <c r="AC17" s="36"/>
      <c r="AF17" s="36" t="s">
        <v>78</v>
      </c>
      <c r="AI17" t="s">
        <v>123</v>
      </c>
    </row>
    <row r="18" spans="1:66" ht="15.75" thickBot="1">
      <c r="A18" s="181"/>
      <c r="H18" s="42"/>
      <c r="I18" s="53" t="s">
        <v>65</v>
      </c>
      <c r="J18" s="54"/>
      <c r="K18" s="55">
        <f>IF($O$19="x",V19,IF($O$20="x",V20,IF($O$21="x",V21,IF($O$22="x",V22,IF($O$23="x",V23,IF($O$24="x",V24,IF($O$25="x",V25,IF($O$26="x",V26,))))))))</f>
        <v>45649</v>
      </c>
      <c r="L18" s="55">
        <f>IF($O$19="x",W19,IF($O$20="x",W20,IF($O$21="x",W21,IF($O$22="x",W22,IF($O$23="x",W23,IF($O$24="x",W24,IF($O$25="x",W25,IF($O$26="x",W26,))))))))</f>
        <v>45661</v>
      </c>
      <c r="M18" s="45"/>
      <c r="N18" s="36"/>
      <c r="O18" s="56" t="s">
        <v>59</v>
      </c>
      <c r="Q18" s="29" t="str">
        <f>Kalenderjahr</f>
        <v>2024/25</v>
      </c>
      <c r="R18" s="175" t="s">
        <v>31</v>
      </c>
      <c r="S18" s="176"/>
      <c r="T18" s="177" t="s">
        <v>32</v>
      </c>
      <c r="U18" s="177"/>
      <c r="V18" s="176" t="s">
        <v>27</v>
      </c>
      <c r="W18" s="176"/>
      <c r="X18" s="176" t="s">
        <v>28</v>
      </c>
      <c r="Y18" s="176"/>
      <c r="Z18" s="177" t="s">
        <v>29</v>
      </c>
      <c r="AA18" s="177"/>
      <c r="AB18" s="176" t="s">
        <v>30</v>
      </c>
      <c r="AC18" s="176"/>
      <c r="AD18" s="176" t="s">
        <v>31</v>
      </c>
      <c r="AE18" s="178"/>
      <c r="AF18" s="36"/>
      <c r="AH18" s="31" t="s">
        <v>122</v>
      </c>
      <c r="AI18" s="179" t="s">
        <v>85</v>
      </c>
      <c r="AJ18" s="173"/>
      <c r="AK18" s="172" t="s">
        <v>116</v>
      </c>
      <c r="AL18" s="172"/>
      <c r="AM18" s="173" t="s">
        <v>117</v>
      </c>
      <c r="AN18" s="173"/>
      <c r="AO18" s="173" t="s">
        <v>118</v>
      </c>
      <c r="AP18" s="173"/>
      <c r="AQ18" s="172" t="s">
        <v>119</v>
      </c>
      <c r="AR18" s="172"/>
      <c r="AS18" s="173" t="s">
        <v>120</v>
      </c>
      <c r="AT18" s="173"/>
      <c r="AU18" s="173" t="s">
        <v>121</v>
      </c>
      <c r="AV18" s="174"/>
      <c r="AZ18" s="103"/>
      <c r="BA18" s="166"/>
      <c r="BB18" s="166"/>
      <c r="BC18" s="171"/>
      <c r="BD18" s="171"/>
      <c r="BE18" s="166"/>
      <c r="BF18" s="166"/>
      <c r="BG18" s="166"/>
      <c r="BH18" s="166"/>
      <c r="BI18" s="171"/>
      <c r="BJ18" s="171"/>
      <c r="BK18" s="166"/>
      <c r="BL18" s="166"/>
      <c r="BM18" s="166"/>
      <c r="BN18" s="166"/>
    </row>
    <row r="19" spans="1:66">
      <c r="A19" s="181"/>
      <c r="H19" s="42"/>
      <c r="I19" s="53" t="s">
        <v>56</v>
      </c>
      <c r="J19" s="54"/>
      <c r="K19" s="55" t="str">
        <f>IF($O$19="x",X19,IF($O$20="x",X20,IF($O$21="x",X21,IF($O$22="x",X22,IF($O$23="x",X23,IF($O$24="x",X24,IF($O$25="x",X25,IF($O$26="x",X26,))))))))</f>
        <v>-</v>
      </c>
      <c r="L19" s="55" t="str">
        <f>IF($O$19="x",Y19,IF($O$20="x",Y20,IF($O$21="x",Y21,IF($O$22="x",Y22,IF($O$23="x",Y23,IF($O$24="x",Y24,IF($O$25="x",Y25,IF($O$26="x",Y26,))))))))</f>
        <v>-</v>
      </c>
      <c r="M19" s="44"/>
      <c r="N19" s="167" t="s">
        <v>49</v>
      </c>
      <c r="O19" s="57" t="s">
        <v>61</v>
      </c>
      <c r="P19" s="169" t="s">
        <v>26</v>
      </c>
      <c r="Q19" s="169"/>
      <c r="R19" s="30">
        <f>IF($Q$18=$AH$18,AI19,IF($Q$18=#REF!,#REF!,IF($Q$18=$AZ$18,BA19,"-")))</f>
        <v>45498</v>
      </c>
      <c r="S19" s="30">
        <f>IF($Q$18=$AH$18,AJ19,IF($Q$18=#REF!,#REF!,IF($Q$18=$AZ$18,BB19,"-")))</f>
        <v>45542</v>
      </c>
      <c r="T19" s="30">
        <f>IF($Q$18=$AH$18,AK19,IF($Q$18=#REF!,#REF!,IF($Q$18=$AZ$18,BC19,"-")))</f>
        <v>45593</v>
      </c>
      <c r="U19" s="30">
        <f>IF($Q$18=$AH$18,AL19,IF($Q$18=#REF!,#REF!,IF($Q$18=$AZ$18,BD19,"-")))</f>
        <v>45596</v>
      </c>
      <c r="V19" s="30">
        <f>IF($Q$18=$AH$18,AM19,IF($Q$18=#REF!,#REF!,IF($Q$18=$AZ$18,BE19,"-")))</f>
        <v>45649</v>
      </c>
      <c r="W19" s="30">
        <f>IF($Q$18=$AH$18,AN19,IF($Q$18=#REF!,#REF!,IF($Q$18=$AZ$18,BF19,"-")))</f>
        <v>45661</v>
      </c>
      <c r="X19" s="30" t="str">
        <f>IF($Q$18=$AH$18,AO19,IF($Q$18=#REF!,#REF!,IF($Q$18=$AZ$18,BG19,"-")))</f>
        <v>-</v>
      </c>
      <c r="Y19" s="30" t="str">
        <f>IF($Q$18=$AH$18,AP19,IF($Q$18=#REF!,#REF!,IF($Q$18=$AZ$18,BH19,"-")))</f>
        <v>-</v>
      </c>
      <c r="Z19" s="30">
        <f>IF($Q$18=$AH$18,AQ19,IF($Q$18=#REF!,#REF!,IF($Q$18=$AZ$18,BI19,"-")))</f>
        <v>45761</v>
      </c>
      <c r="AA19" s="30">
        <f>IF($Q$18=$AH$18,AR19,IF($Q$18=#REF!,#REF!,IF($Q$18=$AZ$18,BJ19,"-")))</f>
        <v>45773</v>
      </c>
      <c r="AB19" s="30">
        <f>IF($Q$18=$AH$18,AS19,IF($Q$18=#REF!,#REF!,IF($Q$18=$AZ$18,BK19,"-")))</f>
        <v>45818</v>
      </c>
      <c r="AC19" s="30">
        <f>IF($Q$18=$AH$18,AT19,IF($Q$18=#REF!,#REF!,IF($Q$18=$AZ$18,BL19,"-")))</f>
        <v>45828</v>
      </c>
      <c r="AD19" s="30">
        <f>IF($Q$18=$AH$18,AU19,IF($Q$18=#REF!,#REF!,IF($Q$18=$AZ$18,BM19,"-")))</f>
        <v>45869</v>
      </c>
      <c r="AE19" s="30">
        <f>IF($Q$18=$AH$18,AV19,IF($Q$18=#REF!,#REF!,IF($Q$18=$AZ$18,BN19,"-")))</f>
        <v>45913</v>
      </c>
      <c r="AF19" s="36" t="str">
        <f>TEXT(S19,"M")</f>
        <v>9</v>
      </c>
      <c r="AG19" s="170" t="s">
        <v>26</v>
      </c>
      <c r="AH19" s="170"/>
      <c r="AI19" s="32">
        <v>45498</v>
      </c>
      <c r="AJ19" s="32">
        <v>45542</v>
      </c>
      <c r="AK19" s="32">
        <v>45593</v>
      </c>
      <c r="AL19" s="32">
        <v>45596</v>
      </c>
      <c r="AM19" s="32">
        <v>45649</v>
      </c>
      <c r="AN19" s="32">
        <v>45661</v>
      </c>
      <c r="AO19" s="32" t="s">
        <v>48</v>
      </c>
      <c r="AP19" s="32" t="s">
        <v>48</v>
      </c>
      <c r="AQ19" s="32">
        <v>45761</v>
      </c>
      <c r="AR19" s="32">
        <v>45773</v>
      </c>
      <c r="AS19" s="32">
        <v>45818</v>
      </c>
      <c r="AT19" s="32">
        <v>45828</v>
      </c>
      <c r="AU19" s="32">
        <v>45869</v>
      </c>
      <c r="AV19" s="33">
        <v>45913</v>
      </c>
      <c r="AY19" s="158"/>
      <c r="AZ19" s="158"/>
      <c r="BA19" s="105"/>
      <c r="BB19" s="105"/>
      <c r="BC19" s="105"/>
      <c r="BD19" s="105"/>
      <c r="BE19" s="105"/>
      <c r="BF19" s="105"/>
      <c r="BG19" s="105"/>
      <c r="BH19" s="105"/>
      <c r="BI19" s="105"/>
      <c r="BJ19" s="105"/>
      <c r="BK19" s="105"/>
      <c r="BL19" s="105"/>
      <c r="BM19" s="105"/>
      <c r="BN19" s="105"/>
    </row>
    <row r="20" spans="1:66" ht="15.75" thickBot="1">
      <c r="A20" s="181"/>
      <c r="C20" s="58"/>
      <c r="H20" s="42"/>
      <c r="I20" s="53" t="s">
        <v>58</v>
      </c>
      <c r="J20" s="54"/>
      <c r="K20" s="55">
        <f>IF($O$19="x",Z19,IF($O$20="x",Z20,IF($O$21="x",Z21,IF($O$22="x",Z22,IF($O$23="x",Z23,IF($O$24="x",Z24,IF($O$25="x",Z25,IF($O$26="x",Z26,))))))))</f>
        <v>45761</v>
      </c>
      <c r="L20" s="55">
        <f>IF($O$19="x",AA19,IF($O$20="x",AA20,IF($O$21="x",AA21,IF($O$22="x",AA22,IF($O$23="x",AA23,IF($O$24="x",AA24,IF($O$25="x",AA25,IF($O$26="x",AA26,))))))))</f>
        <v>45773</v>
      </c>
      <c r="M20" s="44"/>
      <c r="N20" s="168"/>
      <c r="O20" s="59"/>
      <c r="P20" s="159" t="s">
        <v>33</v>
      </c>
      <c r="Q20" s="159"/>
      <c r="R20" s="30">
        <f>IF($Q$18=$AH$18,AI20,IF($Q$18=#REF!,#REF!,IF($Q$18=$AZ$18,BA20,"-")))</f>
        <v>45502</v>
      </c>
      <c r="S20" s="30">
        <f>IF($Q$18=$AH$18,AJ20,IF($Q$18=#REF!,#REF!,IF($Q$18=$AZ$18,BB20,"-")))</f>
        <v>45544</v>
      </c>
      <c r="T20" s="30">
        <f>IF($Q$18=$AH$18,AK20,IF($Q$18=#REF!,#REF!,IF($Q$18=$AZ$18,BC20,"-")))</f>
        <v>45593</v>
      </c>
      <c r="U20" s="30">
        <f>IF($Q$18=$AH$18,AL20,IF($Q$18=#REF!,#REF!,IF($Q$18=$AZ$18,BD20,"-")))</f>
        <v>45596</v>
      </c>
      <c r="V20" s="30">
        <f>IF($Q$18=$AH$18,AM20,IF($Q$18=#REF!,#REF!,IF($Q$18=$AZ$18,BE20,"-")))</f>
        <v>45649</v>
      </c>
      <c r="W20" s="30">
        <f>IF($Q$18=$AH$18,AN20,IF($Q$18=#REF!,#REF!,IF($Q$18=$AZ$18,BF20,"-")))</f>
        <v>45660</v>
      </c>
      <c r="X20" s="30">
        <f>IF($Q$18=$AH$18,AO20,IF($Q$18=#REF!,#REF!,IF($Q$18=$AZ$18,BG20,"-")))</f>
        <v>45719</v>
      </c>
      <c r="Y20" s="30">
        <f>IF($Q$18=$AH$18,AP20,IF($Q$18=#REF!,#REF!,IF($Q$18=$AZ$18,BH20,"-")))</f>
        <v>45723</v>
      </c>
      <c r="Z20" s="30">
        <f>IF($Q$18=$AH$18,AQ20,IF($Q$18=#REF!,#REF!,IF($Q$18=$AZ$18,BI20,"-")))</f>
        <v>45761</v>
      </c>
      <c r="AA20" s="30">
        <f>IF($Q$18=$AH$18,AR20,IF($Q$18=#REF!,#REF!,IF($Q$18=$AZ$18,BJ20,"-")))</f>
        <v>45772</v>
      </c>
      <c r="AB20" s="30">
        <f>IF($Q$18=$AH$18,AS20,IF($Q$18=#REF!,#REF!,IF($Q$18=$AZ$18,BK20,"-")))</f>
        <v>45818</v>
      </c>
      <c r="AC20" s="30">
        <f>IF($Q$18=$AH$18,AT20,IF($Q$18=#REF!,#REF!,IF($Q$18=$AZ$18,BL20,"-")))</f>
        <v>45828</v>
      </c>
      <c r="AD20" s="30">
        <f>IF($Q$18=$AH$18,AU20,IF($Q$18=#REF!,#REF!,IF($Q$18=$AZ$18,BM20,"-")))</f>
        <v>45870</v>
      </c>
      <c r="AE20" s="30">
        <f>IF($Q$18=$AH$18,AV20,IF($Q$18=#REF!,#REF!,IF($Q$18=$AZ$18,BN20,"-")))</f>
        <v>45915</v>
      </c>
      <c r="AF20" s="36" t="str">
        <f>TEXT(S20,"M")</f>
        <v>9</v>
      </c>
      <c r="AG20" s="160" t="s">
        <v>33</v>
      </c>
      <c r="AH20" s="160"/>
      <c r="AI20" s="32">
        <v>45502</v>
      </c>
      <c r="AJ20" s="32">
        <v>45544</v>
      </c>
      <c r="AK20" s="32">
        <v>45593</v>
      </c>
      <c r="AL20" s="32">
        <v>45596</v>
      </c>
      <c r="AM20" s="32">
        <v>45649</v>
      </c>
      <c r="AN20" s="32">
        <v>45660</v>
      </c>
      <c r="AO20" s="32">
        <v>45719</v>
      </c>
      <c r="AP20" s="32">
        <v>45723</v>
      </c>
      <c r="AQ20" s="32">
        <v>45761</v>
      </c>
      <c r="AR20" s="32">
        <v>45772</v>
      </c>
      <c r="AS20" s="32">
        <v>45818</v>
      </c>
      <c r="AT20" s="32">
        <v>45828</v>
      </c>
      <c r="AU20" s="32">
        <v>45870</v>
      </c>
      <c r="AV20" s="33">
        <v>45915</v>
      </c>
      <c r="AY20" s="158"/>
      <c r="AZ20" s="158"/>
      <c r="BA20" s="105"/>
      <c r="BB20" s="105"/>
      <c r="BC20" s="105"/>
      <c r="BD20" s="105"/>
      <c r="BE20" s="105"/>
      <c r="BF20" s="105"/>
      <c r="BG20" s="105"/>
      <c r="BH20" s="105"/>
      <c r="BI20" s="105"/>
      <c r="BJ20" s="105"/>
      <c r="BK20" s="105"/>
      <c r="BL20" s="105"/>
      <c r="BM20" s="105"/>
      <c r="BN20" s="105"/>
    </row>
    <row r="21" spans="1:66" ht="15.75" thickBot="1">
      <c r="A21" s="181"/>
      <c r="C21" s="60" t="s">
        <v>63</v>
      </c>
      <c r="D21" s="61" t="str">
        <f>IF(I14&lt;&gt;"Ferien für: keine Auswahl",I14,I30)</f>
        <v>Baden-Württemberg</v>
      </c>
      <c r="E21" s="62"/>
      <c r="F21" s="63"/>
      <c r="H21" s="42"/>
      <c r="I21" s="53" t="s">
        <v>60</v>
      </c>
      <c r="J21" s="54"/>
      <c r="K21" s="55">
        <f>IF($O$19="x",AB19,IF($O$20="x",AB20,IF($O$21="x",AB21,IF($O$22="x",AB22,IF($O$23="x",AB23,IF($O$24="x",AB24,IF($O$25="x",AB25,IF($O$26="x",AB26,))))))))</f>
        <v>45818</v>
      </c>
      <c r="L21" s="55">
        <f>IF($O$19="x",AC19,IF($O$20="x",AC20,IF($O$21="x",AC21,IF($O$22="x",AC22,IF($O$23="x",AC23,IF($O$24="x",AC24,IF($O$25="x",AC25,IF($O$26="x",AC26,))))))))</f>
        <v>45828</v>
      </c>
      <c r="M21" s="44"/>
      <c r="N21" s="168"/>
      <c r="O21" s="59"/>
      <c r="P21" s="159" t="s">
        <v>34</v>
      </c>
      <c r="Q21" s="159"/>
      <c r="R21" s="30">
        <f>IF($Q$18=$AH$18,AI21,IF($Q$18=#REF!,#REF!,IF($Q$18=$AZ$18,BA21,"-")))</f>
        <v>45491</v>
      </c>
      <c r="S21" s="30">
        <f>IF($Q$18=$AH$18,AJ21,IF($Q$18=#REF!,#REF!,IF($Q$18=$AZ$18,BB21,"-")))</f>
        <v>45534</v>
      </c>
      <c r="T21" s="30">
        <f>IF($Q$18=$AH$18,AK21,IF($Q$18=#REF!,#REF!,IF($Q$18=$AZ$18,BC21,"-")))</f>
        <v>45586</v>
      </c>
      <c r="U21" s="30">
        <f>IF($Q$18=$AH$18,AL21,IF($Q$18=#REF!,#REF!,IF($Q$18=$AZ$18,BD21,"-")))</f>
        <v>45598</v>
      </c>
      <c r="V21" s="30">
        <f>IF($Q$18=$AH$18,AM21,IF($Q$18=#REF!,#REF!,IF($Q$18=$AZ$18,BE21,"-")))</f>
        <v>45649</v>
      </c>
      <c r="W21" s="30">
        <f>IF($Q$18=$AH$18,AN21,IF($Q$18=#REF!,#REF!,IF($Q$18=$AZ$18,BF21,"-")))</f>
        <v>45657</v>
      </c>
      <c r="X21" s="30">
        <f>IF($Q$18=$AH$18,AO21,IF($Q$18=#REF!,#REF!,IF($Q$18=$AZ$18,BG21,"-")))</f>
        <v>45691</v>
      </c>
      <c r="Y21" s="30">
        <f>IF($Q$18=$AH$18,AP21,IF($Q$18=#REF!,#REF!,IF($Q$18=$AZ$18,BH21,"-")))</f>
        <v>45696</v>
      </c>
      <c r="Z21" s="30">
        <f>IF($Q$18=$AH$18,AQ21,IF($Q$18=#REF!,#REF!,IF($Q$18=$AZ$18,BI21,"-")))</f>
        <v>45761</v>
      </c>
      <c r="AA21" s="30">
        <f>IF($Q$18=$AH$18,AR21,IF($Q$18=#REF!,#REF!,IF($Q$18=$AZ$18,BJ21,"-")))</f>
        <v>45772</v>
      </c>
      <c r="AB21" s="30">
        <f>IF($Q$18=$AH$18,AS21,IF($Q$18=#REF!,#REF!,IF($Q$18=$AZ$18,BK21,"-")))</f>
        <v>45818</v>
      </c>
      <c r="AC21" s="30">
        <f>IF($Q$18=$AH$18,AT21,IF($Q$18=#REF!,#REF!,IF($Q$18=$AZ$18,BL21,"-")))</f>
        <v>45818</v>
      </c>
      <c r="AD21" s="30">
        <f>IF($Q$18=$AH$18,AU21,IF($Q$18=#REF!,#REF!,IF($Q$18=$AZ$18,BM21,"-")))</f>
        <v>45862</v>
      </c>
      <c r="AE21" s="30">
        <f>IF($Q$18=$AH$18,AV21,IF($Q$18=#REF!,#REF!,IF($Q$18=$AZ$18,BN21,"-")))</f>
        <v>45906</v>
      </c>
      <c r="AF21" s="48">
        <v>9</v>
      </c>
      <c r="AG21" s="160" t="s">
        <v>34</v>
      </c>
      <c r="AH21" s="160"/>
      <c r="AI21" s="32">
        <v>45491</v>
      </c>
      <c r="AJ21" s="32">
        <v>45534</v>
      </c>
      <c r="AK21" s="32">
        <v>45586</v>
      </c>
      <c r="AL21" s="32">
        <v>45598</v>
      </c>
      <c r="AM21" s="32">
        <v>45649</v>
      </c>
      <c r="AN21" s="32">
        <v>45657</v>
      </c>
      <c r="AO21" s="32">
        <v>45691</v>
      </c>
      <c r="AP21" s="32">
        <v>45696</v>
      </c>
      <c r="AQ21" s="32">
        <v>45761</v>
      </c>
      <c r="AR21" s="32">
        <v>45772</v>
      </c>
      <c r="AS21" s="32">
        <v>45818</v>
      </c>
      <c r="AT21" s="32">
        <v>45818</v>
      </c>
      <c r="AU21" s="32">
        <v>45862</v>
      </c>
      <c r="AV21" s="33">
        <v>45906</v>
      </c>
      <c r="AY21" s="158"/>
      <c r="AZ21" s="158"/>
      <c r="BA21" s="105"/>
      <c r="BB21" s="105"/>
      <c r="BC21" s="105"/>
      <c r="BD21" s="105"/>
      <c r="BE21" s="105"/>
      <c r="BF21" s="105"/>
      <c r="BG21" s="105"/>
      <c r="BH21" s="105"/>
      <c r="BI21" s="105"/>
      <c r="BJ21" s="105"/>
      <c r="BK21" s="105"/>
      <c r="BL21" s="105"/>
      <c r="BM21" s="105"/>
      <c r="BN21" s="105"/>
    </row>
    <row r="22" spans="1:66">
      <c r="A22" s="181"/>
      <c r="C22" s="64" t="s">
        <v>51</v>
      </c>
      <c r="D22" s="65"/>
      <c r="E22" s="66" t="s">
        <v>52</v>
      </c>
      <c r="F22" s="67" t="s">
        <v>53</v>
      </c>
      <c r="H22" s="42"/>
      <c r="I22" s="53" t="s">
        <v>84</v>
      </c>
      <c r="J22" s="54"/>
      <c r="K22" s="55">
        <f>IF($O$19="x",AD19,IF($O$20="x",AD20,IF($O$21="x",AD21,IF($O$22="x",AD22,IF($O$23="x",AD23,IF($O$24="x",AD24,IF($O$25="x",AD25,IF($O$26="x",AD26,))))))))</f>
        <v>45869</v>
      </c>
      <c r="L22" s="55">
        <f>IF($O$19="x",AE19,IF($O$20="x",AE20,IF($O$21="x",AE21,IF($O$22="x",AE22,IF($O$23="x",AE23,IF($O$24="x",AE24,IF($O$25="x",AE25,IF($O$26="x",AE26,))))))))</f>
        <v>45913</v>
      </c>
      <c r="M22" s="44"/>
      <c r="N22" s="168"/>
      <c r="O22" s="59"/>
      <c r="P22" s="159" t="s">
        <v>35</v>
      </c>
      <c r="Q22" s="159"/>
      <c r="R22" s="30">
        <f>IF($Q$18=$AH$18,AI22,IF($Q$18=#REF!,#REF!,IF($Q$18=$AZ$18,BA22,"-")))</f>
        <v>45491</v>
      </c>
      <c r="S22" s="30">
        <f>IF($Q$18=$AH$18,AJ22,IF($Q$18=#REF!,#REF!,IF($Q$18=$AZ$18,BB22,"-")))</f>
        <v>45535</v>
      </c>
      <c r="T22" s="30">
        <f>IF($Q$18=$AH$18,AK22,IF($Q$18=#REF!,#REF!,IF($Q$18=$AZ$18,BC22,"-")))</f>
        <v>45586</v>
      </c>
      <c r="U22" s="30">
        <f>IF($Q$18=$AH$18,AL22,IF($Q$18=#REF!,#REF!,IF($Q$18=$AZ$18,BD22,"-")))</f>
        <v>45598</v>
      </c>
      <c r="V22" s="30">
        <f>IF($Q$18=$AH$18,AM22,IF($Q$18=#REF!,#REF!,IF($Q$18=$AZ$18,BE22,"-")))</f>
        <v>45649</v>
      </c>
      <c r="W22" s="30">
        <f>IF($Q$18=$AH$18,AN22,IF($Q$18=#REF!,#REF!,IF($Q$18=$AZ$18,BF22,"-")))</f>
        <v>45657</v>
      </c>
      <c r="X22" s="30">
        <f>IF($Q$18=$AH$18,AO22,IF($Q$18=#REF!,#REF!,IF($Q$18=$AZ$18,BG22,"-")))</f>
        <v>45691</v>
      </c>
      <c r="Y22" s="30">
        <f>IF($Q$18=$AH$18,AP22,IF($Q$18=#REF!,#REF!,IF($Q$18=$AZ$18,BH22,"-")))</f>
        <v>45696</v>
      </c>
      <c r="Z22" s="30">
        <f>IF($Q$18=$AH$18,AQ22,IF($Q$18=#REF!,#REF!,IF($Q$18=$AZ$18,BI22,"-")))</f>
        <v>45761</v>
      </c>
      <c r="AA22" s="30">
        <f>IF($Q$18=$AH$18,AR22,IF($Q$18=#REF!,#REF!,IF($Q$18=$AZ$18,BJ22,"-")))</f>
        <v>45772</v>
      </c>
      <c r="AB22" s="30">
        <f>IF($Q$18=$AH$18,AS22,IF($Q$18=#REF!,#REF!,IF($Q$18=$AZ$18,BK22,"-")))</f>
        <v>45818</v>
      </c>
      <c r="AC22" s="30">
        <f>IF($Q$18=$AH$18,AT22,IF($Q$18=#REF!,#REF!,IF($Q$18=$AZ$18,BL22,"-")))</f>
        <v>45818</v>
      </c>
      <c r="AD22" s="30">
        <f>IF($Q$18=$AH$18,AU22,IF($Q$18=#REF!,#REF!,IF($Q$18=$AZ$18,BM22,"-")))</f>
        <v>45862</v>
      </c>
      <c r="AE22" s="30">
        <f>IF($Q$18=$AH$18,AV22,IF($Q$18=#REF!,#REF!,IF($Q$18=$AZ$18,BN22,"-")))</f>
        <v>45906</v>
      </c>
      <c r="AF22" s="48">
        <v>9</v>
      </c>
      <c r="AG22" s="160" t="s">
        <v>35</v>
      </c>
      <c r="AH22" s="160"/>
      <c r="AI22" s="32">
        <v>45491</v>
      </c>
      <c r="AJ22" s="32">
        <v>45535</v>
      </c>
      <c r="AK22" s="32">
        <v>45586</v>
      </c>
      <c r="AL22" s="32">
        <v>45598</v>
      </c>
      <c r="AM22" s="32">
        <v>45649</v>
      </c>
      <c r="AN22" s="32">
        <v>45657</v>
      </c>
      <c r="AO22" s="32">
        <v>45691</v>
      </c>
      <c r="AP22" s="32">
        <v>45696</v>
      </c>
      <c r="AQ22" s="32">
        <v>45761</v>
      </c>
      <c r="AR22" s="32">
        <v>45772</v>
      </c>
      <c r="AS22" s="32">
        <v>45818</v>
      </c>
      <c r="AT22" s="32">
        <v>45818</v>
      </c>
      <c r="AU22" s="32">
        <v>45862</v>
      </c>
      <c r="AV22" s="33">
        <v>45906</v>
      </c>
      <c r="AY22" s="158"/>
      <c r="AZ22" s="158"/>
      <c r="BA22" s="105"/>
      <c r="BB22" s="105"/>
      <c r="BC22" s="105"/>
      <c r="BD22" s="105"/>
      <c r="BE22" s="105"/>
      <c r="BF22" s="105"/>
      <c r="BG22" s="105"/>
      <c r="BH22" s="105"/>
      <c r="BI22" s="105"/>
      <c r="BJ22" s="105"/>
      <c r="BK22" s="105"/>
      <c r="BL22" s="105"/>
      <c r="BM22" s="105"/>
      <c r="BN22" s="105"/>
    </row>
    <row r="23" spans="1:66">
      <c r="A23" s="181"/>
      <c r="C23" s="68" t="s">
        <v>62</v>
      </c>
      <c r="D23" s="69"/>
      <c r="E23" s="70">
        <f>IF($I$14&lt;&gt;"Ferien für: keine Auswahl",K16,K32)</f>
        <v>45498</v>
      </c>
      <c r="F23" s="95">
        <f>IF($I$14&lt;&gt;"Ferien für: keine Auswahl",L16,L32)</f>
        <v>45542</v>
      </c>
      <c r="H23" s="42"/>
      <c r="I23" s="53" t="s">
        <v>68</v>
      </c>
      <c r="J23" s="54"/>
      <c r="K23" s="71"/>
      <c r="L23" s="71"/>
      <c r="M23" s="72" t="s">
        <v>67</v>
      </c>
      <c r="N23" s="168"/>
      <c r="O23" s="59"/>
      <c r="P23" s="159" t="s">
        <v>36</v>
      </c>
      <c r="Q23" s="159"/>
      <c r="R23" s="30">
        <f>IF($Q$18=$AH$18,AI23,IF($Q$18=#REF!,#REF!,IF($Q$18=$AZ$18,BA23,"-")))</f>
        <v>45467</v>
      </c>
      <c r="S23" s="30">
        <f>IF($Q$18=$AH$18,AJ23,IF($Q$18=#REF!,#REF!,IF($Q$18=$AZ$18,BB23,"-")))</f>
        <v>45506</v>
      </c>
      <c r="T23" s="30">
        <f>IF($Q$18=$AH$18,AK23,IF($Q$18=#REF!,#REF!,IF($Q$18=$AZ$18,BC23,"-")))</f>
        <v>45569</v>
      </c>
      <c r="U23" s="30">
        <f>IF($Q$18=$AH$18,AL23,IF($Q$18=#REF!,#REF!,IF($Q$18=$AZ$18,BD23,"-")))</f>
        <v>45584</v>
      </c>
      <c r="V23" s="30">
        <f>IF($Q$18=$AH$18,AM23,IF($Q$18=#REF!,#REF!,IF($Q$18=$AZ$18,BE23,"-")))</f>
        <v>45649</v>
      </c>
      <c r="W23" s="30">
        <f>IF($Q$18=$AH$18,AN23,IF($Q$18=#REF!,#REF!,IF($Q$18=$AZ$18,BF23,"-")))</f>
        <v>45661</v>
      </c>
      <c r="X23" s="30">
        <f>IF($Q$18=$AH$18,AO23,IF($Q$18=#REF!,#REF!,IF($Q$18=$AZ$18,BG23,"-")))</f>
        <v>45691</v>
      </c>
      <c r="Y23" s="30">
        <f>IF($Q$18=$AH$18,AP23,IF($Q$18=#REF!,#REF!,IF($Q$18=$AZ$18,BH23,"-")))</f>
        <v>45692</v>
      </c>
      <c r="Z23" s="30">
        <f>IF($Q$18=$AH$18,AQ23,IF($Q$18=#REF!,#REF!,IF($Q$18=$AZ$18,BI23,"-")))</f>
        <v>45754</v>
      </c>
      <c r="AA23" s="30">
        <f>IF($Q$18=$AH$18,AR23,IF($Q$18=#REF!,#REF!,IF($Q$18=$AZ$18,BJ23,"-")))</f>
        <v>45766</v>
      </c>
      <c r="AB23" s="30">
        <f>IF($Q$18=$AH$18,AS23,IF($Q$18=#REF!,#REF!,IF($Q$18=$AZ$18,BK23,"-")))</f>
        <v>45818</v>
      </c>
      <c r="AC23" s="30">
        <f>IF($Q$18=$AH$18,AT23,IF($Q$18=#REF!,#REF!,IF($Q$18=$AZ$18,BL23,"-")))</f>
        <v>45818</v>
      </c>
      <c r="AD23" s="30">
        <f>IF($Q$18=$AH$18,AU23,IF($Q$18=#REF!,#REF!,IF($Q$18=$AZ$18,BM23,"-")))</f>
        <v>45841</v>
      </c>
      <c r="AE23" s="30">
        <f>IF($Q$18=$AH$18,AV23,IF($Q$18=#REF!,#REF!,IF($Q$18=$AZ$18,BN23,"-")))</f>
        <v>45882</v>
      </c>
      <c r="AF23" s="48" t="str">
        <f t="shared" ref="AF23:AF32" si="0">TEXT(S23,"M")</f>
        <v>8</v>
      </c>
      <c r="AG23" s="160" t="s">
        <v>36</v>
      </c>
      <c r="AH23" s="160"/>
      <c r="AI23" s="32">
        <v>45467</v>
      </c>
      <c r="AJ23" s="32">
        <v>45506</v>
      </c>
      <c r="AK23" s="32">
        <v>45569</v>
      </c>
      <c r="AL23" s="32">
        <v>45584</v>
      </c>
      <c r="AM23" s="32">
        <v>45649</v>
      </c>
      <c r="AN23" s="32">
        <v>45661</v>
      </c>
      <c r="AO23" s="32">
        <v>45691</v>
      </c>
      <c r="AP23" s="32">
        <v>45692</v>
      </c>
      <c r="AQ23" s="32">
        <v>45754</v>
      </c>
      <c r="AR23" s="32">
        <v>45766</v>
      </c>
      <c r="AS23" s="32">
        <v>45818</v>
      </c>
      <c r="AT23" s="32">
        <v>45818</v>
      </c>
      <c r="AU23" s="32">
        <v>45841</v>
      </c>
      <c r="AV23" s="33">
        <v>45882</v>
      </c>
      <c r="AY23" s="158"/>
      <c r="AZ23" s="158"/>
      <c r="BA23" s="105"/>
      <c r="BB23" s="105"/>
      <c r="BC23" s="105"/>
      <c r="BD23" s="105"/>
      <c r="BE23" s="105"/>
      <c r="BF23" s="105"/>
      <c r="BG23" s="105"/>
      <c r="BH23" s="105"/>
      <c r="BI23" s="105"/>
      <c r="BJ23" s="105"/>
      <c r="BK23" s="105"/>
      <c r="BL23" s="105"/>
      <c r="BM23" s="105"/>
      <c r="BN23" s="105"/>
    </row>
    <row r="24" spans="1:66">
      <c r="A24" s="181"/>
      <c r="C24" s="68" t="s">
        <v>64</v>
      </c>
      <c r="D24" s="69"/>
      <c r="E24" s="70">
        <f t="shared" ref="E24:E31" si="1">IF($I$14&lt;&gt;"Ferien für: keine Auswahl",K17,K33)</f>
        <v>45593</v>
      </c>
      <c r="F24" s="95">
        <f t="shared" ref="F24:F31" si="2">IF($I$14&lt;&gt;"Ferien für: keine Auswahl",L17,L33)</f>
        <v>45596</v>
      </c>
      <c r="H24" s="42"/>
      <c r="I24" s="53" t="s">
        <v>79</v>
      </c>
      <c r="J24" s="54"/>
      <c r="K24" s="71"/>
      <c r="L24" s="71"/>
      <c r="M24" s="72" t="s">
        <v>69</v>
      </c>
      <c r="N24" s="168"/>
      <c r="O24" s="59"/>
      <c r="P24" s="159" t="s">
        <v>37</v>
      </c>
      <c r="Q24" s="159"/>
      <c r="R24" s="30">
        <f>IF($Q$18=$AH$18,AI24,IF($Q$18=#REF!,#REF!,IF($Q$18=$AZ$18,BA24,"-")))</f>
        <v>45491</v>
      </c>
      <c r="S24" s="30">
        <f>IF($Q$18=$AH$18,AJ24,IF($Q$18=#REF!,#REF!,IF($Q$18=$AZ$18,BB24,"-")))</f>
        <v>45532</v>
      </c>
      <c r="T24" s="30">
        <f>IF($Q$18=$AH$18,AK24,IF($Q$18=#REF!,#REF!,IF($Q$18=$AZ$18,BC24,"-")))</f>
        <v>45586</v>
      </c>
      <c r="U24" s="30">
        <f>IF($Q$18=$AH$18,AL24,IF($Q$18=#REF!,#REF!,IF($Q$18=$AZ$18,BD24,"-")))</f>
        <v>45597</v>
      </c>
      <c r="V24" s="30">
        <f>IF($Q$18=$AH$18,AM24,IF($Q$18=#REF!,#REF!,IF($Q$18=$AZ$18,BE24,"-")))</f>
        <v>45646</v>
      </c>
      <c r="W24" s="30">
        <f>IF($Q$18=$AH$18,AN24,IF($Q$18=#REF!,#REF!,IF($Q$18=$AZ$18,BF24,"-")))</f>
        <v>45660</v>
      </c>
      <c r="X24" s="30">
        <f>IF($Q$18=$AH$18,AO24,IF($Q$18=#REF!,#REF!,IF($Q$18=$AZ$18,BG24,"-")))</f>
        <v>45688</v>
      </c>
      <c r="Y24" s="30">
        <f>IF($Q$18=$AH$18,AP24,IF($Q$18=#REF!,#REF!,IF($Q$18=$AZ$18,BH24,"-")))</f>
        <v>45688</v>
      </c>
      <c r="Z24" s="30">
        <f>IF($Q$18=$AH$18,AQ24,IF($Q$18=#REF!,#REF!,IF($Q$18=$AZ$18,BI24,"-")))</f>
        <v>45726</v>
      </c>
      <c r="AA24" s="30">
        <f>IF($Q$18=$AH$18,AR24,IF($Q$18=#REF!,#REF!,IF($Q$18=$AZ$18,BJ24,"-")))</f>
        <v>45737</v>
      </c>
      <c r="AB24" s="30">
        <f>IF($Q$18=$AH$18,AS24,IF($Q$18=#REF!,#REF!,IF($Q$18=$AZ$18,BK24,"-")))</f>
        <v>45803</v>
      </c>
      <c r="AC24" s="30">
        <f>IF($Q$18=$AH$18,AT24,IF($Q$18=#REF!,#REF!,IF($Q$18=$AZ$18,BL24,"-")))</f>
        <v>45807</v>
      </c>
      <c r="AD24" s="30">
        <f>IF($Q$18=$AH$18,AU24,IF($Q$18=#REF!,#REF!,IF($Q$18=$AZ$18,BM24,"-")))</f>
        <v>45862</v>
      </c>
      <c r="AE24" s="30">
        <f>IF($Q$18=$AH$18,AV24,IF($Q$18=#REF!,#REF!,IF($Q$18=$AZ$18,BN24,"-")))</f>
        <v>45903</v>
      </c>
      <c r="AF24" s="48" t="str">
        <f t="shared" si="0"/>
        <v>8</v>
      </c>
      <c r="AG24" s="160" t="s">
        <v>37</v>
      </c>
      <c r="AH24" s="160"/>
      <c r="AI24" s="32">
        <v>45491</v>
      </c>
      <c r="AJ24" s="32">
        <v>45532</v>
      </c>
      <c r="AK24" s="32">
        <v>45586</v>
      </c>
      <c r="AL24" s="32">
        <v>45597</v>
      </c>
      <c r="AM24" s="32">
        <v>45646</v>
      </c>
      <c r="AN24" s="32">
        <v>45660</v>
      </c>
      <c r="AO24" s="32">
        <v>45688</v>
      </c>
      <c r="AP24" s="32">
        <v>45688</v>
      </c>
      <c r="AQ24" s="32">
        <v>45726</v>
      </c>
      <c r="AR24" s="32">
        <v>45737</v>
      </c>
      <c r="AS24" s="32">
        <v>45803</v>
      </c>
      <c r="AT24" s="32">
        <v>45807</v>
      </c>
      <c r="AU24" s="32">
        <v>45862</v>
      </c>
      <c r="AV24" s="33">
        <v>45903</v>
      </c>
      <c r="AY24" s="158"/>
      <c r="AZ24" s="158"/>
      <c r="BA24" s="105"/>
      <c r="BB24" s="105"/>
      <c r="BC24" s="105"/>
      <c r="BD24" s="105"/>
      <c r="BE24" s="105"/>
      <c r="BF24" s="105"/>
      <c r="BG24" s="105"/>
      <c r="BH24" s="105"/>
      <c r="BI24" s="105"/>
      <c r="BJ24" s="105"/>
      <c r="BK24" s="105"/>
      <c r="BL24" s="105"/>
      <c r="BM24" s="105"/>
      <c r="BN24" s="105"/>
    </row>
    <row r="25" spans="1:66">
      <c r="A25" s="181"/>
      <c r="C25" s="68" t="s">
        <v>65</v>
      </c>
      <c r="D25" s="69"/>
      <c r="E25" s="70">
        <f t="shared" si="1"/>
        <v>45649</v>
      </c>
      <c r="F25" s="95">
        <f t="shared" si="2"/>
        <v>45661</v>
      </c>
      <c r="H25" s="42"/>
      <c r="I25" s="98" t="s">
        <v>78</v>
      </c>
      <c r="J25" s="99"/>
      <c r="K25" s="97" t="str">
        <f>IF($O$19="x",AF19,IF($O$20="x",AF20,IF($O$21="x",AF21,IF($O$22="x",AF22,IF($O$23="x",AF23,IF($O$24="x",AF24,IF($O$25="x",AF25,IF($O$26="x",AF26,))))))))</f>
        <v>9</v>
      </c>
      <c r="L25" s="44"/>
      <c r="M25" s="72" t="s">
        <v>70</v>
      </c>
      <c r="N25" s="168"/>
      <c r="O25" s="59"/>
      <c r="P25" s="159" t="s">
        <v>38</v>
      </c>
      <c r="Q25" s="159"/>
      <c r="R25" s="30">
        <f>IF($Q$18=$AH$18,AI25,IF($Q$18=#REF!,#REF!,IF($Q$18=$AZ$18,BA25,"-")))</f>
        <v>45488</v>
      </c>
      <c r="S25" s="30">
        <f>IF($Q$18=$AH$18,AJ25,IF($Q$18=#REF!,#REF!,IF($Q$18=$AZ$18,BB25,"-")))</f>
        <v>45527</v>
      </c>
      <c r="T25" s="30">
        <f>IF($Q$18=$AH$18,AK25,IF($Q$18=#REF!,#REF!,IF($Q$18=$AZ$18,BC25,"-")))</f>
        <v>45579</v>
      </c>
      <c r="U25" s="30">
        <f>IF($Q$18=$AH$18,AL25,IF($Q$18=#REF!,#REF!,IF($Q$18=$AZ$18,BD25,"-")))</f>
        <v>45590</v>
      </c>
      <c r="V25" s="30">
        <f>IF($Q$18=$AH$18,AM25,IF($Q$18=#REF!,#REF!,IF($Q$18=$AZ$18,BE25,"-")))</f>
        <v>45649</v>
      </c>
      <c r="W25" s="30">
        <f>IF($Q$18=$AH$18,AN25,IF($Q$18=#REF!,#REF!,IF($Q$18=$AZ$18,BF25,"-")))</f>
        <v>45667</v>
      </c>
      <c r="X25" s="30" t="str">
        <f>IF($Q$18=$AH$18,AO25,IF($Q$18=#REF!,#REF!,IF($Q$18=$AZ$18,BG25,"-")))</f>
        <v>-</v>
      </c>
      <c r="Y25" s="30" t="str">
        <f>IF($Q$18=$AH$18,AP25,IF($Q$18=#REF!,#REF!,IF($Q$18=$AZ$18,BH25,"-")))</f>
        <v>-</v>
      </c>
      <c r="Z25" s="30">
        <f>IF($Q$18=$AH$18,AQ25,IF($Q$18=#REF!,#REF!,IF($Q$18=$AZ$18,BI25,"-")))</f>
        <v>45754</v>
      </c>
      <c r="AA25" s="30">
        <f>IF($Q$18=$AH$18,AR25,IF($Q$18=#REF!,#REF!,IF($Q$18=$AZ$18,BJ25,"-")))</f>
        <v>45768</v>
      </c>
      <c r="AB25" s="30" t="str">
        <f>IF($Q$18=$AH$18,AS25,IF($Q$18=#REF!,#REF!,IF($Q$18=$AZ$18,BK25,"-")))</f>
        <v>-</v>
      </c>
      <c r="AC25" s="30" t="str">
        <f>IF($Q$18=$AH$18,AT25,IF($Q$18=#REF!,#REF!,IF($Q$18=$AZ$18,BL25,"-")))</f>
        <v>-</v>
      </c>
      <c r="AD25" s="30">
        <f>IF($Q$18=$AH$18,AU25,IF($Q$18=#REF!,#REF!,IF($Q$18=$AZ$18,BM25,"-")))</f>
        <v>45845</v>
      </c>
      <c r="AE25" s="30">
        <f>IF($Q$18=$AH$18,AV25,IF($Q$18=#REF!,#REF!,IF($Q$18=$AZ$18,BN25,"-")))</f>
        <v>45884</v>
      </c>
      <c r="AF25" s="48" t="str">
        <f t="shared" si="0"/>
        <v>8</v>
      </c>
      <c r="AG25" s="160" t="s">
        <v>38</v>
      </c>
      <c r="AH25" s="160"/>
      <c r="AI25" s="32">
        <v>45488</v>
      </c>
      <c r="AJ25" s="32">
        <v>45527</v>
      </c>
      <c r="AK25" s="32">
        <v>45579</v>
      </c>
      <c r="AL25" s="32">
        <v>45590</v>
      </c>
      <c r="AM25" s="32">
        <v>45649</v>
      </c>
      <c r="AN25" s="32">
        <v>45667</v>
      </c>
      <c r="AO25" s="32" t="s">
        <v>48</v>
      </c>
      <c r="AP25" s="32" t="s">
        <v>48</v>
      </c>
      <c r="AQ25" s="32">
        <v>45754</v>
      </c>
      <c r="AR25" s="32">
        <v>45768</v>
      </c>
      <c r="AS25" s="32" t="s">
        <v>48</v>
      </c>
      <c r="AT25" s="32" t="s">
        <v>48</v>
      </c>
      <c r="AU25" s="32">
        <v>45845</v>
      </c>
      <c r="AV25" s="33">
        <v>45884</v>
      </c>
      <c r="AY25" s="158"/>
      <c r="AZ25" s="158"/>
      <c r="BA25" s="105"/>
      <c r="BB25" s="105"/>
      <c r="BC25" s="105"/>
      <c r="BD25" s="105"/>
      <c r="BE25" s="105"/>
      <c r="BF25" s="105"/>
      <c r="BG25" s="105"/>
      <c r="BH25" s="105"/>
      <c r="BI25" s="105"/>
      <c r="BJ25" s="105"/>
      <c r="BK25" s="105"/>
      <c r="BL25" s="105"/>
      <c r="BM25" s="105"/>
      <c r="BN25" s="105"/>
    </row>
    <row r="26" spans="1:66">
      <c r="A26" s="181"/>
      <c r="C26" s="68" t="s">
        <v>56</v>
      </c>
      <c r="D26" s="69"/>
      <c r="E26" s="70" t="str">
        <f t="shared" si="1"/>
        <v>-</v>
      </c>
      <c r="F26" s="95" t="str">
        <f t="shared" si="2"/>
        <v>-</v>
      </c>
      <c r="H26" s="42"/>
      <c r="I26" s="44"/>
      <c r="J26" s="44"/>
      <c r="K26" s="73"/>
      <c r="L26" s="44"/>
      <c r="M26" s="72" t="s">
        <v>71</v>
      </c>
      <c r="N26" s="168"/>
      <c r="O26" s="59"/>
      <c r="P26" s="159" t="s">
        <v>39</v>
      </c>
      <c r="Q26" s="159"/>
      <c r="R26" s="30">
        <f>IF($Q$18=$AH$18,AI26,IF($Q$18=#REF!,#REF!,IF($Q$18=$AZ$18,BA26,"-")))</f>
        <v>45495</v>
      </c>
      <c r="S26" s="30">
        <f>IF($Q$18=$AH$18,AJ26,IF($Q$18=#REF!,#REF!,IF($Q$18=$AZ$18,BB26,"-")))</f>
        <v>45535</v>
      </c>
      <c r="T26" s="30">
        <f>IF($Q$18=$AH$18,AK26,IF($Q$18=#REF!,#REF!,IF($Q$18=$AZ$18,BC26,"-")))</f>
        <v>45586</v>
      </c>
      <c r="U26" s="30">
        <f>IF($Q$18=$AH$18,AL26,IF($Q$18=#REF!,#REF!,IF($Q$18=$AZ$18,BD26,"-")))</f>
        <v>45591</v>
      </c>
      <c r="V26" s="30">
        <f>IF($Q$18=$AH$18,AM26,IF($Q$18=#REF!,#REF!,IF($Q$18=$AZ$18,BE26,"-")))</f>
        <v>45649</v>
      </c>
      <c r="W26" s="30">
        <f>IF($Q$18=$AH$18,AN26,IF($Q$18=#REF!,#REF!,IF($Q$18=$AZ$18,BF26,"-")))</f>
        <v>45663</v>
      </c>
      <c r="X26" s="30">
        <f>IF($Q$18=$AH$18,AO26,IF($Q$18=#REF!,#REF!,IF($Q$18=$AZ$18,BG26,"-")))</f>
        <v>45691</v>
      </c>
      <c r="Y26" s="30">
        <f>IF($Q$18=$AH$18,AP26,IF($Q$18=#REF!,#REF!,IF($Q$18=$AZ$18,BH26,"-")))</f>
        <v>45702</v>
      </c>
      <c r="Z26" s="30">
        <f>IF($Q$18=$AH$18,AQ26,IF($Q$18=#REF!,#REF!,IF($Q$18=$AZ$18,BI26,"-")))</f>
        <v>45761</v>
      </c>
      <c r="AA26" s="30">
        <f>IF($Q$18=$AH$18,AR26,IF($Q$18=#REF!,#REF!,IF($Q$18=$AZ$18,BJ26,"-")))</f>
        <v>45770</v>
      </c>
      <c r="AB26" s="30">
        <f>IF($Q$18=$AH$18,AS26,IF($Q$18=#REF!,#REF!,IF($Q$18=$AZ$18,BK26,"-")))</f>
        <v>45814</v>
      </c>
      <c r="AC26" s="30">
        <f>IF($Q$18=$AH$18,AT26,IF($Q$18=#REF!,#REF!,IF($Q$18=$AZ$18,BL26,"-")))</f>
        <v>45818</v>
      </c>
      <c r="AD26" s="30">
        <f>IF($Q$18=$AH$18,AU26,IF($Q$18=#REF!,#REF!,IF($Q$18=$AZ$18,BM26,"-")))</f>
        <v>45866</v>
      </c>
      <c r="AE26" s="30">
        <f>IF($Q$18=$AH$18,AV26,IF($Q$18=#REF!,#REF!,IF($Q$18=$AZ$18,BN26,"-")))</f>
        <v>45906</v>
      </c>
      <c r="AF26" s="48">
        <v>9</v>
      </c>
      <c r="AG26" s="160" t="s">
        <v>39</v>
      </c>
      <c r="AH26" s="160"/>
      <c r="AI26" s="32">
        <v>45495</v>
      </c>
      <c r="AJ26" s="32">
        <v>45535</v>
      </c>
      <c r="AK26" s="32">
        <v>45586</v>
      </c>
      <c r="AL26" s="32">
        <v>45591</v>
      </c>
      <c r="AM26" s="32">
        <v>45649</v>
      </c>
      <c r="AN26" s="32">
        <v>45663</v>
      </c>
      <c r="AO26" s="32">
        <v>45691</v>
      </c>
      <c r="AP26" s="32">
        <v>45702</v>
      </c>
      <c r="AQ26" s="32">
        <v>45761</v>
      </c>
      <c r="AR26" s="32">
        <v>45770</v>
      </c>
      <c r="AS26" s="32">
        <v>45814</v>
      </c>
      <c r="AT26" s="32">
        <v>45818</v>
      </c>
      <c r="AU26" s="32">
        <v>45866</v>
      </c>
      <c r="AV26" s="33">
        <v>45906</v>
      </c>
      <c r="AY26" s="158"/>
      <c r="AZ26" s="158"/>
      <c r="BA26" s="105"/>
      <c r="BB26" s="105"/>
      <c r="BC26" s="105"/>
      <c r="BD26" s="105"/>
      <c r="BE26" s="105"/>
      <c r="BF26" s="105"/>
      <c r="BG26" s="105"/>
      <c r="BH26" s="105"/>
      <c r="BI26" s="105"/>
      <c r="BJ26" s="105"/>
      <c r="BK26" s="105"/>
      <c r="BL26" s="105"/>
      <c r="BM26" s="105"/>
      <c r="BN26" s="105"/>
    </row>
    <row r="27" spans="1:66">
      <c r="A27" s="181"/>
      <c r="C27" s="68" t="s">
        <v>58</v>
      </c>
      <c r="D27" s="69"/>
      <c r="E27" s="70">
        <f t="shared" si="1"/>
        <v>45761</v>
      </c>
      <c r="F27" s="95">
        <f t="shared" si="2"/>
        <v>45773</v>
      </c>
      <c r="H27" s="74"/>
      <c r="I27" s="75"/>
      <c r="J27" s="75"/>
      <c r="K27" s="76"/>
      <c r="L27" s="75"/>
      <c r="M27" s="77" t="s">
        <v>72</v>
      </c>
      <c r="N27" s="164" t="s">
        <v>73</v>
      </c>
      <c r="O27" s="59"/>
      <c r="P27" s="159" t="s">
        <v>40</v>
      </c>
      <c r="Q27" s="159"/>
      <c r="R27" s="30">
        <f>IF($Q$18=$AH$18,AI27,IF($Q$18=#REF!,#REF!,IF($Q$18=$AZ$18,BA27,"-")))</f>
        <v>45467</v>
      </c>
      <c r="S27" s="30">
        <f>IF($Q$18=$AH$18,AJ27,IF($Q$18=#REF!,#REF!,IF($Q$18=$AZ$18,BB27,"-")))</f>
        <v>45507</v>
      </c>
      <c r="T27" s="30">
        <f>IF($Q$18=$AH$18,AK27,IF($Q$18=#REF!,#REF!,IF($Q$18=$AZ$18,BC27,"-")))</f>
        <v>45569</v>
      </c>
      <c r="U27" s="30">
        <f>IF($Q$18=$AH$18,AL27,IF($Q$18=#REF!,#REF!,IF($Q$18=$AZ$18,BD27,"-")))</f>
        <v>45584</v>
      </c>
      <c r="V27" s="30">
        <f>IF($Q$18=$AH$18,AM27,IF($Q$18=#REF!,#REF!,IF($Q$18=$AZ$18,BE27,"-")))</f>
        <v>45649</v>
      </c>
      <c r="W27" s="30">
        <f>IF($Q$18=$AH$18,AN27,IF($Q$18=#REF!,#REF!,IF($Q$18=$AZ$18,BF27,"-")))</f>
        <v>45661</v>
      </c>
      <c r="X27" s="30">
        <f>IF($Q$18=$AH$18,AO27,IF($Q$18=#REF!,#REF!,IF($Q$18=$AZ$18,BG27,"-")))</f>
        <v>45691</v>
      </c>
      <c r="Y27" s="30">
        <f>IF($Q$18=$AH$18,AP27,IF($Q$18=#REF!,#REF!,IF($Q$18=$AZ$18,BH27,"-")))</f>
        <v>45692</v>
      </c>
      <c r="Z27" s="30">
        <f>IF($Q$18=$AH$18,AQ27,IF($Q$18=#REF!,#REF!,IF($Q$18=$AZ$18,BI27,"-")))</f>
        <v>45754</v>
      </c>
      <c r="AA27" s="30">
        <f>IF($Q$18=$AH$18,AR27,IF($Q$18=#REF!,#REF!,IF($Q$18=$AZ$18,BJ27,"-")))</f>
        <v>45766</v>
      </c>
      <c r="AB27" s="30">
        <f>IF($Q$18=$AH$18,AS27,IF($Q$18=#REF!,#REF!,IF($Q$18=$AZ$18,BK27,"-")))</f>
        <v>45818</v>
      </c>
      <c r="AC27" s="30">
        <f>IF($Q$18=$AH$18,AT27,IF($Q$18=#REF!,#REF!,IF($Q$18=$AZ$18,BL27,"-")))</f>
        <v>45818</v>
      </c>
      <c r="AD27" s="30">
        <f>IF($Q$18=$AH$18,AU27,IF($Q$18=#REF!,#REF!,IF($Q$18=$AZ$18,BM27,"-")))</f>
        <v>45841</v>
      </c>
      <c r="AE27" s="30">
        <f>IF($Q$18=$AH$18,AV27,IF($Q$18=#REF!,#REF!,IF($Q$18=$AZ$18,BN27,"-")))</f>
        <v>45882</v>
      </c>
      <c r="AF27" s="48" t="str">
        <f t="shared" si="0"/>
        <v>8</v>
      </c>
      <c r="AG27" s="160" t="s">
        <v>40</v>
      </c>
      <c r="AH27" s="160"/>
      <c r="AI27" s="32">
        <v>45467</v>
      </c>
      <c r="AJ27" s="32">
        <v>45507</v>
      </c>
      <c r="AK27" s="32">
        <v>45569</v>
      </c>
      <c r="AL27" s="32">
        <v>45584</v>
      </c>
      <c r="AM27" s="32">
        <v>45649</v>
      </c>
      <c r="AN27" s="32">
        <v>45661</v>
      </c>
      <c r="AO27" s="32">
        <v>45691</v>
      </c>
      <c r="AP27" s="32">
        <v>45692</v>
      </c>
      <c r="AQ27" s="32">
        <v>45754</v>
      </c>
      <c r="AR27" s="32">
        <v>45766</v>
      </c>
      <c r="AS27" s="32">
        <v>45818</v>
      </c>
      <c r="AT27" s="32">
        <v>45818</v>
      </c>
      <c r="AU27" s="32">
        <v>45841</v>
      </c>
      <c r="AV27" s="33">
        <v>45882</v>
      </c>
      <c r="AY27" s="158"/>
      <c r="AZ27" s="158"/>
      <c r="BA27" s="105"/>
      <c r="BB27" s="105"/>
      <c r="BC27" s="105"/>
      <c r="BD27" s="105"/>
      <c r="BE27" s="105"/>
      <c r="BF27" s="105"/>
      <c r="BG27" s="105"/>
      <c r="BH27" s="105"/>
      <c r="BI27" s="105"/>
      <c r="BJ27" s="105"/>
      <c r="BK27" s="105"/>
      <c r="BL27" s="105"/>
      <c r="BM27" s="105"/>
      <c r="BN27" s="105"/>
    </row>
    <row r="28" spans="1:66">
      <c r="A28" s="181"/>
      <c r="C28" s="68" t="s">
        <v>60</v>
      </c>
      <c r="D28" s="69"/>
      <c r="E28" s="70">
        <f t="shared" si="1"/>
        <v>45818</v>
      </c>
      <c r="F28" s="95">
        <f t="shared" si="2"/>
        <v>45828</v>
      </c>
      <c r="H28" s="74"/>
      <c r="I28" s="78" t="s">
        <v>73</v>
      </c>
      <c r="J28" s="75"/>
      <c r="K28" s="75"/>
      <c r="L28" s="75"/>
      <c r="M28" s="77" t="s">
        <v>74</v>
      </c>
      <c r="N28" s="164"/>
      <c r="O28" s="59"/>
      <c r="P28" s="159" t="s">
        <v>41</v>
      </c>
      <c r="Q28" s="159"/>
      <c r="R28" s="30">
        <f>IF($Q$18=$AH$18,AI28,IF($Q$18=#REF!,#REF!,IF($Q$18=$AZ$18,BA28,"-")))</f>
        <v>45481</v>
      </c>
      <c r="S28" s="30">
        <f>IF($Q$18=$AH$18,AJ28,IF($Q$18=#REF!,#REF!,IF($Q$18=$AZ$18,BB28,"-")))</f>
        <v>45524</v>
      </c>
      <c r="T28" s="30">
        <f>IF($Q$18=$AH$18,AK28,IF($Q$18=#REF!,#REF!,IF($Q$18=$AZ$18,BC28,"-")))</f>
        <v>45579</v>
      </c>
      <c r="U28" s="30">
        <f>IF($Q$18=$AH$18,AL28,IF($Q$18=#REF!,#REF!,IF($Q$18=$AZ$18,BD28,"-")))</f>
        <v>45591</v>
      </c>
      <c r="V28" s="30">
        <f>IF($Q$18=$AH$18,AM28,IF($Q$18=#REF!,#REF!,IF($Q$18=$AZ$18,BE28,"-")))</f>
        <v>45649</v>
      </c>
      <c r="W28" s="30">
        <f>IF($Q$18=$AH$18,AN28,IF($Q$18=#REF!,#REF!,IF($Q$18=$AZ$18,BF28,"-")))</f>
        <v>45663</v>
      </c>
      <c r="X28" s="30" t="str">
        <f>IF($Q$18=$AH$18,AO28,IF($Q$18=#REF!,#REF!,IF($Q$18=$AZ$18,BG28,"-")))</f>
        <v>-</v>
      </c>
      <c r="Y28" s="30" t="str">
        <f>IF($Q$18=$AH$18,AP28,IF($Q$18=#REF!,#REF!,IF($Q$18=$AZ$18,BH28,"-")))</f>
        <v>-</v>
      </c>
      <c r="Z28" s="30">
        <f>IF($Q$18=$AH$18,AQ28,IF($Q$18=#REF!,#REF!,IF($Q$18=$AZ$18,BI28,"-")))</f>
        <v>45761</v>
      </c>
      <c r="AA28" s="30">
        <f>IF($Q$18=$AH$18,AR28,IF($Q$18=#REF!,#REF!,IF($Q$18=$AZ$18,BJ28,"-")))</f>
        <v>45773</v>
      </c>
      <c r="AB28" s="30">
        <f>IF($Q$18=$AH$18,AS28,IF($Q$18=#REF!,#REF!,IF($Q$18=$AZ$18,BK28,"-")))</f>
        <v>45818</v>
      </c>
      <c r="AC28" s="30">
        <f>IF($Q$18=$AH$18,AT28,IF($Q$18=#REF!,#REF!,IF($Q$18=$AZ$18,BL28,"-")))</f>
        <v>45818</v>
      </c>
      <c r="AD28" s="30">
        <f>IF($Q$18=$AH$18,AU28,IF($Q$18=#REF!,#REF!,IF($Q$18=$AZ$18,BM28,"-")))</f>
        <v>45852</v>
      </c>
      <c r="AE28" s="30">
        <f>IF($Q$18=$AH$18,AV28,IF($Q$18=#REF!,#REF!,IF($Q$18=$AZ$18,BN28,"-")))</f>
        <v>45895</v>
      </c>
      <c r="AF28" s="48" t="str">
        <f t="shared" si="0"/>
        <v>8</v>
      </c>
      <c r="AG28" s="160" t="s">
        <v>41</v>
      </c>
      <c r="AH28" s="160"/>
      <c r="AI28" s="32">
        <v>45481</v>
      </c>
      <c r="AJ28" s="32">
        <v>45524</v>
      </c>
      <c r="AK28" s="32">
        <v>45579</v>
      </c>
      <c r="AL28" s="32">
        <v>45591</v>
      </c>
      <c r="AM28" s="32">
        <v>45649</v>
      </c>
      <c r="AN28" s="32">
        <v>45663</v>
      </c>
      <c r="AO28" s="32" t="s">
        <v>48</v>
      </c>
      <c r="AP28" s="32" t="s">
        <v>48</v>
      </c>
      <c r="AQ28" s="32">
        <v>45761</v>
      </c>
      <c r="AR28" s="32">
        <v>45773</v>
      </c>
      <c r="AS28" s="32">
        <v>45818</v>
      </c>
      <c r="AT28" s="32">
        <v>45818</v>
      </c>
      <c r="AU28" s="32">
        <v>45852</v>
      </c>
      <c r="AV28" s="33">
        <v>45895</v>
      </c>
      <c r="AY28" s="158"/>
      <c r="AZ28" s="158"/>
      <c r="BA28" s="105"/>
      <c r="BB28" s="105"/>
      <c r="BC28" s="105"/>
      <c r="BD28" s="105"/>
      <c r="BE28" s="105"/>
      <c r="BF28" s="105"/>
      <c r="BG28" s="105"/>
      <c r="BH28" s="105"/>
      <c r="BI28" s="105"/>
      <c r="BJ28" s="105"/>
      <c r="BK28" s="105"/>
      <c r="BL28" s="105"/>
      <c r="BM28" s="105"/>
      <c r="BN28" s="105"/>
    </row>
    <row r="29" spans="1:66">
      <c r="A29" s="181"/>
      <c r="C29" s="68" t="s">
        <v>62</v>
      </c>
      <c r="D29" s="69"/>
      <c r="E29" s="70">
        <f t="shared" si="1"/>
        <v>45869</v>
      </c>
      <c r="F29" s="95">
        <f t="shared" si="2"/>
        <v>45913</v>
      </c>
      <c r="H29" s="74"/>
      <c r="I29" s="79" t="s">
        <v>75</v>
      </c>
      <c r="J29" s="75"/>
      <c r="K29" s="75"/>
      <c r="L29" s="75"/>
      <c r="M29" s="80" t="s">
        <v>76</v>
      </c>
      <c r="N29" s="164"/>
      <c r="O29" s="59"/>
      <c r="P29" s="159" t="s">
        <v>42</v>
      </c>
      <c r="Q29" s="159"/>
      <c r="R29" s="30">
        <f>IF($Q$18=$AH$18,AI29,IF($Q$18=#REF!,#REF!,IF($Q$18=$AZ$18,BA29,"-")))</f>
        <v>45488</v>
      </c>
      <c r="S29" s="30">
        <f>IF($Q$18=$AH$18,AJ29,IF($Q$18=#REF!,#REF!,IF($Q$18=$AZ$18,BB29,"-")))</f>
        <v>45527</v>
      </c>
      <c r="T29" s="30">
        <f>IF($Q$18=$AH$18,AK29,IF($Q$18=#REF!,#REF!,IF($Q$18=$AZ$18,BC29,"-")))</f>
        <v>45579</v>
      </c>
      <c r="U29" s="30">
        <f>IF($Q$18=$AH$18,AL29,IF($Q$18=#REF!,#REF!,IF($Q$18=$AZ$18,BD29,"-")))</f>
        <v>45590</v>
      </c>
      <c r="V29" s="30">
        <f>IF($Q$18=$AH$18,AM29,IF($Q$18=#REF!,#REF!,IF($Q$18=$AZ$18,BE29,"-")))</f>
        <v>45649</v>
      </c>
      <c r="W29" s="30">
        <f>IF($Q$18=$AH$18,AN29,IF($Q$18=#REF!,#REF!,IF($Q$18=$AZ$18,BF29,"-")))</f>
        <v>45665</v>
      </c>
      <c r="X29" s="30" t="str">
        <f>IF($Q$18=$AH$18,AO29,IF($Q$18=#REF!,#REF!,IF($Q$18=$AZ$18,BG29,"-")))</f>
        <v>-</v>
      </c>
      <c r="Y29" s="30" t="str">
        <f>IF($Q$18=$AH$18,AP29,IF($Q$18=#REF!,#REF!,IF($Q$18=$AZ$18,BH29,"-")))</f>
        <v>-</v>
      </c>
      <c r="Z29" s="30">
        <f>IF($Q$18=$AH$18,AQ29,IF($Q$18=#REF!,#REF!,IF($Q$18=$AZ$18,BI29,"-")))</f>
        <v>45761</v>
      </c>
      <c r="AA29" s="30">
        <f>IF($Q$18=$AH$18,AR29,IF($Q$18=#REF!,#REF!,IF($Q$18=$AZ$18,BJ29,"-")))</f>
        <v>45772</v>
      </c>
      <c r="AB29" s="30" t="str">
        <f>IF($Q$18=$AH$18,AS29,IF($Q$18=#REF!,#REF!,IF($Q$18=$AZ$18,BK29,"-")))</f>
        <v>-</v>
      </c>
      <c r="AC29" s="30" t="str">
        <f>IF($Q$18=$AH$18,AT29,IF($Q$18=#REF!,#REF!,IF($Q$18=$AZ$18,BL29,"-")))</f>
        <v>-</v>
      </c>
      <c r="AD29" s="30">
        <f>IF($Q$18=$AH$18,AU29,IF($Q$18=#REF!,#REF!,IF($Q$18=$AZ$18,BM29,"-")))</f>
        <v>45845</v>
      </c>
      <c r="AE29" s="30">
        <f>IF($Q$18=$AH$18,AV29,IF($Q$18=#REF!,#REF!,IF($Q$18=$AZ$18,BN29,"-")))</f>
        <v>45884</v>
      </c>
      <c r="AF29" s="48" t="str">
        <f t="shared" si="0"/>
        <v>8</v>
      </c>
      <c r="AG29" s="160" t="s">
        <v>42</v>
      </c>
      <c r="AH29" s="160"/>
      <c r="AI29" s="32">
        <v>45488</v>
      </c>
      <c r="AJ29" s="32">
        <v>45527</v>
      </c>
      <c r="AK29" s="32">
        <v>45579</v>
      </c>
      <c r="AL29" s="32">
        <v>45590</v>
      </c>
      <c r="AM29" s="32">
        <v>45649</v>
      </c>
      <c r="AN29" s="32">
        <v>45665</v>
      </c>
      <c r="AO29" s="32" t="s">
        <v>48</v>
      </c>
      <c r="AP29" s="32" t="s">
        <v>48</v>
      </c>
      <c r="AQ29" s="32">
        <v>45761</v>
      </c>
      <c r="AR29" s="32">
        <v>45772</v>
      </c>
      <c r="AS29" s="32" t="s">
        <v>48</v>
      </c>
      <c r="AT29" s="32" t="s">
        <v>48</v>
      </c>
      <c r="AU29" s="32">
        <v>45845</v>
      </c>
      <c r="AV29" s="33">
        <v>45884</v>
      </c>
      <c r="AY29" s="158"/>
      <c r="AZ29" s="158"/>
      <c r="BA29" s="105"/>
      <c r="BB29" s="105"/>
      <c r="BC29" s="105"/>
      <c r="BD29" s="105"/>
      <c r="BE29" s="105"/>
      <c r="BF29" s="105"/>
      <c r="BG29" s="105"/>
      <c r="BH29" s="105"/>
      <c r="BI29" s="105"/>
      <c r="BJ29" s="105"/>
      <c r="BK29" s="105"/>
      <c r="BL29" s="105"/>
      <c r="BM29" s="105"/>
      <c r="BN29" s="105"/>
    </row>
    <row r="30" spans="1:66">
      <c r="A30" s="181"/>
      <c r="C30" s="68" t="s">
        <v>66</v>
      </c>
      <c r="D30" s="69"/>
      <c r="E30" s="70">
        <f t="shared" si="1"/>
        <v>0</v>
      </c>
      <c r="F30" s="95">
        <f t="shared" si="2"/>
        <v>0</v>
      </c>
      <c r="H30" s="74"/>
      <c r="I30" s="161" t="str">
        <f>IF(O27="x",P27,IF(O28="x",P28,IF(O29="x",P29,IF(O30="x",P30,IF(O31="x",P31,IF(O32="x",P32,IF(O33="x",P33,IF(O34="x",P34,"Ferien für: keine Auswahl"))))))))</f>
        <v>Ferien für: keine Auswahl</v>
      </c>
      <c r="J30" s="162"/>
      <c r="K30" s="162"/>
      <c r="L30" s="163"/>
      <c r="M30" s="80" t="s">
        <v>76</v>
      </c>
      <c r="N30" s="164"/>
      <c r="O30" s="59"/>
      <c r="P30" s="159" t="s">
        <v>43</v>
      </c>
      <c r="Q30" s="159"/>
      <c r="R30" s="30">
        <f>IF($Q$18=$AH$18,AI30,IF($Q$18=#REF!,#REF!,IF($Q$18=$AZ$18,BA30,"-")))</f>
        <v>45488</v>
      </c>
      <c r="S30" s="30">
        <f>IF($Q$18=$AH$18,AJ30,IF($Q$18=#REF!,#REF!,IF($Q$18=$AZ$18,BB30,"-")))</f>
        <v>45527</v>
      </c>
      <c r="T30" s="30">
        <f>IF($Q$18=$AH$18,AK30,IF($Q$18=#REF!,#REF!,IF($Q$18=$AZ$18,BC30,"-")))</f>
        <v>45579</v>
      </c>
      <c r="U30" s="30">
        <f>IF($Q$18=$AH$18,AL30,IF($Q$18=#REF!,#REF!,IF($Q$18=$AZ$18,BD30,"-")))</f>
        <v>45590</v>
      </c>
      <c r="V30" s="30">
        <f>IF($Q$18=$AH$18,AM30,IF($Q$18=#REF!,#REF!,IF($Q$18=$AZ$18,BE30,"-")))</f>
        <v>45649</v>
      </c>
      <c r="W30" s="30">
        <f>IF($Q$18=$AH$18,AN30,IF($Q$18=#REF!,#REF!,IF($Q$18=$AZ$18,BF30,"-")))</f>
        <v>45660</v>
      </c>
      <c r="X30" s="30">
        <f>IF($Q$18=$AH$18,AO30,IF($Q$18=#REF!,#REF!,IF($Q$18=$AZ$18,BG30,"-")))</f>
        <v>45712</v>
      </c>
      <c r="Y30" s="30">
        <f>IF($Q$18=$AH$18,AP30,IF($Q$18=#REF!,#REF!,IF($Q$18=$AZ$18,BH30,"-")))</f>
        <v>45720</v>
      </c>
      <c r="Z30" s="30">
        <f>IF($Q$18=$AH$18,AQ30,IF($Q$18=#REF!,#REF!,IF($Q$18=$AZ$18,BI30,"-")))</f>
        <v>45761</v>
      </c>
      <c r="AA30" s="30">
        <f>IF($Q$18=$AH$18,AR30,IF($Q$18=#REF!,#REF!,IF($Q$18=$AZ$18,BJ30,"-")))</f>
        <v>45772</v>
      </c>
      <c r="AB30" s="30" t="str">
        <f>IF($Q$18=$AH$18,AS30,IF($Q$18=#REF!,#REF!,IF($Q$18=$AZ$18,BK30,"-")))</f>
        <v>-</v>
      </c>
      <c r="AC30" s="30" t="str">
        <f>IF($Q$18=$AH$18,AT30,IF($Q$18=#REF!,#REF!,IF($Q$18=$AZ$18,BL30,"-")))</f>
        <v>-</v>
      </c>
      <c r="AD30" s="30">
        <f>IF($Q$18=$AH$18,AU30,IF($Q$18=#REF!,#REF!,IF($Q$18=$AZ$18,BM30,"-")))</f>
        <v>45845</v>
      </c>
      <c r="AE30" s="30">
        <f>IF($Q$18=$AH$18,AV30,IF($Q$18=#REF!,#REF!,IF($Q$18=$AZ$18,BN30,"-")))</f>
        <v>45883</v>
      </c>
      <c r="AF30" s="48" t="str">
        <f t="shared" si="0"/>
        <v>8</v>
      </c>
      <c r="AG30" s="160" t="s">
        <v>43</v>
      </c>
      <c r="AH30" s="160"/>
      <c r="AI30" s="32">
        <v>45488</v>
      </c>
      <c r="AJ30" s="32">
        <v>45527</v>
      </c>
      <c r="AK30" s="32">
        <v>45579</v>
      </c>
      <c r="AL30" s="32">
        <v>45590</v>
      </c>
      <c r="AM30" s="32">
        <v>45649</v>
      </c>
      <c r="AN30" s="32">
        <v>45660</v>
      </c>
      <c r="AO30" s="32">
        <v>45712</v>
      </c>
      <c r="AP30" s="32">
        <v>45720</v>
      </c>
      <c r="AQ30" s="32">
        <v>45761</v>
      </c>
      <c r="AR30" s="32">
        <v>45772</v>
      </c>
      <c r="AS30" s="32" t="s">
        <v>48</v>
      </c>
      <c r="AT30" s="32" t="s">
        <v>48</v>
      </c>
      <c r="AU30" s="32">
        <v>45845</v>
      </c>
      <c r="AV30" s="33">
        <v>45883</v>
      </c>
      <c r="AY30" s="158"/>
      <c r="AZ30" s="158"/>
      <c r="BA30" s="105"/>
      <c r="BB30" s="105"/>
      <c r="BC30" s="105"/>
      <c r="BD30" s="105"/>
      <c r="BE30" s="105"/>
      <c r="BF30" s="105"/>
      <c r="BG30" s="105"/>
      <c r="BH30" s="105"/>
      <c r="BI30" s="105"/>
      <c r="BJ30" s="105"/>
      <c r="BK30" s="105"/>
      <c r="BL30" s="105"/>
      <c r="BM30" s="105"/>
      <c r="BN30" s="105"/>
    </row>
    <row r="31" spans="1:66" ht="15.75" thickBot="1">
      <c r="A31" s="181"/>
      <c r="C31" s="81" t="s">
        <v>68</v>
      </c>
      <c r="D31" s="82"/>
      <c r="E31" s="83">
        <f t="shared" si="1"/>
        <v>0</v>
      </c>
      <c r="F31" s="96">
        <f t="shared" si="2"/>
        <v>0</v>
      </c>
      <c r="H31" s="74"/>
      <c r="I31" s="49" t="s">
        <v>51</v>
      </c>
      <c r="J31" s="50"/>
      <c r="K31" s="51" t="s">
        <v>52</v>
      </c>
      <c r="L31" s="51" t="s">
        <v>53</v>
      </c>
      <c r="M31" s="80" t="s">
        <v>76</v>
      </c>
      <c r="N31" s="164"/>
      <c r="O31" s="59"/>
      <c r="P31" s="159" t="s">
        <v>44</v>
      </c>
      <c r="Q31" s="159"/>
      <c r="R31" s="30">
        <f>IF($Q$18=$AH$18,AI31,IF($Q$18=#REF!,#REF!,IF($Q$18=$AZ$18,BA31,"-")))</f>
        <v>45463</v>
      </c>
      <c r="S31" s="30">
        <f>IF($Q$18=$AH$18,AJ31,IF($Q$18=#REF!,#REF!,IF($Q$18=$AZ$18,BB31,"-")))</f>
        <v>45506</v>
      </c>
      <c r="T31" s="30">
        <f>IF($Q$18=$AH$18,AK31,IF($Q$18=#REF!,#REF!,IF($Q$18=$AZ$18,BC31,"-")))</f>
        <v>45572</v>
      </c>
      <c r="U31" s="30">
        <f>IF($Q$18=$AH$18,AL31,IF($Q$18=#REF!,#REF!,IF($Q$18=$AZ$18,BD31,"-")))</f>
        <v>45584</v>
      </c>
      <c r="V31" s="30">
        <f>IF($Q$18=$AH$18,AM31,IF($Q$18=#REF!,#REF!,IF($Q$18=$AZ$18,BE31,"-")))</f>
        <v>45649</v>
      </c>
      <c r="W31" s="30">
        <f>IF($Q$18=$AH$18,AN31,IF($Q$18=#REF!,#REF!,IF($Q$18=$AZ$18,BF31,"-")))</f>
        <v>45660</v>
      </c>
      <c r="X31" s="30">
        <f>IF($Q$18=$AH$18,AO31,IF($Q$18=#REF!,#REF!,IF($Q$18=$AZ$18,BG31,"-")))</f>
        <v>45705</v>
      </c>
      <c r="Y31" s="30">
        <f>IF($Q$18=$AH$18,AP31,IF($Q$18=#REF!,#REF!,IF($Q$18=$AZ$18,BH31,"-")))</f>
        <v>45717</v>
      </c>
      <c r="Z31" s="30">
        <f>IF($Q$18=$AH$18,AQ31,IF($Q$18=#REF!,#REF!,IF($Q$18=$AZ$18,BI31,"-")))</f>
        <v>45765</v>
      </c>
      <c r="AA31" s="30">
        <f>IF($Q$18=$AH$18,AR31,IF($Q$18=#REF!,#REF!,IF($Q$18=$AZ$18,BJ31,"-")))</f>
        <v>45772</v>
      </c>
      <c r="AB31" s="30">
        <f>IF($Q$18=$AH$18,AS31,IF($Q$18=#REF!,#REF!,IF($Q$18=$AZ$18,BK31,"-")))</f>
        <v>45807</v>
      </c>
      <c r="AC31" s="30">
        <f>IF($Q$18=$AH$18,AT31,IF($Q$18=#REF!,#REF!,IF($Q$18=$AZ$18,BL31,"-")))</f>
        <v>45807</v>
      </c>
      <c r="AD31" s="30">
        <f>IF($Q$18=$AH$18,AU31,IF($Q$18=#REF!,#REF!,IF($Q$18=$AZ$18,BM31,"-")))</f>
        <v>45836</v>
      </c>
      <c r="AE31" s="30">
        <f>IF($Q$18=$AH$18,AV31,IF($Q$18=#REF!,#REF!,IF($Q$18=$AZ$18,BN31,"-")))</f>
        <v>45877</v>
      </c>
      <c r="AF31" s="48" t="str">
        <f t="shared" si="0"/>
        <v>8</v>
      </c>
      <c r="AG31" s="160" t="s">
        <v>44</v>
      </c>
      <c r="AH31" s="160"/>
      <c r="AI31" s="32">
        <v>45463</v>
      </c>
      <c r="AJ31" s="32">
        <v>45506</v>
      </c>
      <c r="AK31" s="32">
        <v>45572</v>
      </c>
      <c r="AL31" s="32">
        <v>45584</v>
      </c>
      <c r="AM31" s="32">
        <v>45649</v>
      </c>
      <c r="AN31" s="32">
        <v>45660</v>
      </c>
      <c r="AO31" s="32">
        <v>45705</v>
      </c>
      <c r="AP31" s="32">
        <v>45717</v>
      </c>
      <c r="AQ31" s="32">
        <v>45765</v>
      </c>
      <c r="AR31" s="32">
        <v>45772</v>
      </c>
      <c r="AS31" s="32">
        <v>45807</v>
      </c>
      <c r="AT31" s="32">
        <v>45807</v>
      </c>
      <c r="AU31" s="32">
        <v>45836</v>
      </c>
      <c r="AV31" s="33">
        <v>45877</v>
      </c>
      <c r="AY31" s="158"/>
      <c r="AZ31" s="158"/>
      <c r="BA31" s="105"/>
      <c r="BB31" s="105"/>
      <c r="BC31" s="105"/>
      <c r="BD31" s="105"/>
      <c r="BE31" s="105"/>
      <c r="BF31" s="105"/>
      <c r="BG31" s="105"/>
      <c r="BH31" s="105"/>
      <c r="BI31" s="105"/>
      <c r="BJ31" s="105"/>
      <c r="BK31" s="105"/>
      <c r="BL31" s="105"/>
      <c r="BM31" s="105"/>
      <c r="BN31" s="105"/>
    </row>
    <row r="32" spans="1:66" ht="15.75" thickBot="1">
      <c r="A32" s="181"/>
      <c r="C32" s="100" t="s">
        <v>78</v>
      </c>
      <c r="D32" s="101"/>
      <c r="E32" s="100" t="str">
        <f>IF($I$14&lt;&gt;"Ferien für: keine Auswahl",K25,K41)</f>
        <v>9</v>
      </c>
      <c r="F32" s="102"/>
      <c r="H32" s="74"/>
      <c r="I32" s="53" t="s">
        <v>62</v>
      </c>
      <c r="J32" s="54"/>
      <c r="K32" s="55">
        <f>IF($O$27="x",R27,IF($O$28="x",R28,IF($O$29="x",R29,IF($O$30="x",R30,IF($O$31="x",R31,IF($O$32="x",R32,IF($O$33="x",R33,IF($O$3490="x",R34,))))))))</f>
        <v>0</v>
      </c>
      <c r="L32" s="55">
        <f>IF($O$27="x",S27,IF($O$28="x",S28,IF($O$29="x",S29,IF($O$30="x",S30,IF($O$31="x",S31,IF($O$32="x",S32,IF($O$33="x",S33,IF($O$3490="x",S34,))))))))</f>
        <v>0</v>
      </c>
      <c r="M32" s="84" t="s">
        <v>76</v>
      </c>
      <c r="N32" s="164"/>
      <c r="O32" s="59"/>
      <c r="P32" s="159" t="s">
        <v>45</v>
      </c>
      <c r="Q32" s="159"/>
      <c r="R32" s="30">
        <f>IF($Q$18=$AH$18,AI32,IF($Q$18=#REF!,#REF!,IF($Q$18=$AZ$18,BA32,"-")))</f>
        <v>45467</v>
      </c>
      <c r="S32" s="30">
        <f>IF($Q$18=$AH$18,AJ32,IF($Q$18=#REF!,#REF!,IF($Q$18=$AZ$18,BB32,"-")))</f>
        <v>45507</v>
      </c>
      <c r="T32" s="30">
        <f>IF($Q$18=$AH$18,AK32,IF($Q$18=#REF!,#REF!,IF($Q$18=$AZ$18,BC32,"-")))</f>
        <v>45565</v>
      </c>
      <c r="U32" s="30">
        <f>IF($Q$18=$AH$18,AL32,IF($Q$18=#REF!,#REF!,IF($Q$18=$AZ$18,BD32,"-")))</f>
        <v>45577</v>
      </c>
      <c r="V32" s="30">
        <f>IF($Q$18=$AH$18,AM32,IF($Q$18=#REF!,#REF!,IF($Q$18=$AZ$18,BE32,"-")))</f>
        <v>45649</v>
      </c>
      <c r="W32" s="30">
        <f>IF($Q$18=$AH$18,AN32,IF($Q$18=#REF!,#REF!,IF($Q$18=$AZ$18,BF32,"-")))</f>
        <v>45661</v>
      </c>
      <c r="X32" s="30">
        <f>IF($Q$18=$AH$18,AO32,IF($Q$18=#REF!,#REF!,IF($Q$18=$AZ$18,BG32,"-")))</f>
        <v>45684</v>
      </c>
      <c r="Y32" s="30">
        <f>IF($Q$18=$AH$18,AP32,IF($Q$18=#REF!,#REF!,IF($Q$18=$AZ$18,BH32,"-")))</f>
        <v>45688</v>
      </c>
      <c r="Z32" s="30">
        <f>IF($Q$18=$AH$18,AQ32,IF($Q$18=#REF!,#REF!,IF($Q$18=$AZ$18,BI32,"-")))</f>
        <v>45754</v>
      </c>
      <c r="AA32" s="30">
        <f>IF($Q$18=$AH$18,AR32,IF($Q$18=#REF!,#REF!,IF($Q$18=$AZ$18,BJ32,"-")))</f>
        <v>45766</v>
      </c>
      <c r="AB32" s="30">
        <f>IF($Q$18=$AH$18,AS32,IF($Q$18=#REF!,#REF!,IF($Q$18=$AZ$18,BK32,"-")))</f>
        <v>45807</v>
      </c>
      <c r="AC32" s="30">
        <f>IF($Q$18=$AH$18,AT32,IF($Q$18=#REF!,#REF!,IF($Q$18=$AZ$18,BL32,"-")))</f>
        <v>45807</v>
      </c>
      <c r="AD32" s="30">
        <f>IF($Q$18=$AH$18,AU32,IF($Q$18=#REF!,#REF!,IF($Q$18=$AZ$18,BM32,"-")))</f>
        <v>45836</v>
      </c>
      <c r="AE32" s="30">
        <f>IF($Q$18=$AH$18,AV32,IF($Q$18=#REF!,#REF!,IF($Q$18=$AZ$18,BN32,"-")))</f>
        <v>45877</v>
      </c>
      <c r="AF32" s="48" t="str">
        <f t="shared" si="0"/>
        <v>8</v>
      </c>
      <c r="AG32" s="160" t="s">
        <v>45</v>
      </c>
      <c r="AH32" s="160"/>
      <c r="AI32" s="32">
        <v>45467</v>
      </c>
      <c r="AJ32" s="32">
        <v>45507</v>
      </c>
      <c r="AK32" s="32">
        <v>45565</v>
      </c>
      <c r="AL32" s="32">
        <v>45577</v>
      </c>
      <c r="AM32" s="32">
        <v>45649</v>
      </c>
      <c r="AN32" s="32">
        <v>45661</v>
      </c>
      <c r="AO32" s="32">
        <v>45684</v>
      </c>
      <c r="AP32" s="32">
        <v>45688</v>
      </c>
      <c r="AQ32" s="32">
        <v>45754</v>
      </c>
      <c r="AR32" s="32">
        <v>45766</v>
      </c>
      <c r="AS32" s="32">
        <v>45807</v>
      </c>
      <c r="AT32" s="32">
        <v>45807</v>
      </c>
      <c r="AU32" s="32">
        <v>45836</v>
      </c>
      <c r="AV32" s="33">
        <v>45877</v>
      </c>
      <c r="AY32" s="158"/>
      <c r="AZ32" s="158"/>
      <c r="BA32" s="105"/>
      <c r="BB32" s="105"/>
      <c r="BC32" s="105"/>
      <c r="BD32" s="105"/>
      <c r="BE32" s="105"/>
      <c r="BF32" s="105"/>
      <c r="BG32" s="105"/>
      <c r="BH32" s="105"/>
      <c r="BI32" s="105"/>
      <c r="BJ32" s="105"/>
      <c r="BK32" s="105"/>
      <c r="BL32" s="105"/>
      <c r="BM32" s="105"/>
      <c r="BN32" s="105"/>
    </row>
    <row r="33" spans="1:66">
      <c r="A33" s="181"/>
      <c r="H33" s="74"/>
      <c r="I33" s="53" t="s">
        <v>64</v>
      </c>
      <c r="J33" s="54"/>
      <c r="K33" s="55">
        <f>IF($O$27="x",T27,IF($O$28="x",T28,IF($O$29="x",T29,IF($O$30="x",T30,IF($O$31="x",T31,IF($O$32="x",T32,IF($O$33="x",T33,IF($O$34="x",T34,))))))))</f>
        <v>0</v>
      </c>
      <c r="L33" s="55">
        <f>IF($O$27="x",U27,IF($O$28="x",U28,IF($O$29="x",U29,IF($O$30="x",U30,IF($O$31="x",U31,IF($O$32="x",U32,IF($O$33="x",U33,IF($O$34="x",U34,))))))))</f>
        <v>0</v>
      </c>
      <c r="M33" s="80" t="s">
        <v>76</v>
      </c>
      <c r="N33" s="164"/>
      <c r="O33" s="59"/>
      <c r="P33" s="159" t="s">
        <v>46</v>
      </c>
      <c r="Q33" s="159"/>
      <c r="R33" s="30">
        <f>IF($Q$18=$AH$18,AI33,IF($Q$18=#REF!,#REF!,IF($Q$18=$AZ$18,BA33,"-")))</f>
        <v>45495</v>
      </c>
      <c r="S33" s="30">
        <f>IF($Q$18=$AH$18,AJ33,IF($Q$18=#REF!,#REF!,IF($Q$18=$AZ$18,BB33,"-")))</f>
        <v>45535</v>
      </c>
      <c r="T33" s="30">
        <f>IF($Q$18=$AH$18,AK33,IF($Q$18=#REF!,#REF!,IF($Q$18=$AZ$18,BC33,"-")))</f>
        <v>45586</v>
      </c>
      <c r="U33" s="30">
        <f>IF($Q$18=$AH$18,AL33,IF($Q$18=#REF!,#REF!,IF($Q$18=$AZ$18,BD33,"-")))</f>
        <v>45597</v>
      </c>
      <c r="V33" s="30">
        <f>IF($Q$18=$AH$18,AM33,IF($Q$18=#REF!,#REF!,IF($Q$18=$AZ$18,BE33,"-")))</f>
        <v>45645</v>
      </c>
      <c r="W33" s="30">
        <f>IF($Q$18=$AH$18,AN33,IF($Q$18=#REF!,#REF!,IF($Q$18=$AZ$18,BF33,"-")))</f>
        <v>45664</v>
      </c>
      <c r="X33" s="30" t="str">
        <f>IF($Q$18=$AH$18,AO33,IF($Q$18=#REF!,#REF!,IF($Q$18=$AZ$18,BG33,"-")))</f>
        <v>-</v>
      </c>
      <c r="Y33" s="30" t="str">
        <f>IF($Q$18=$AH$18,AP33,IF($Q$18=#REF!,#REF!,IF($Q$18=$AZ$18,BH33,"-")))</f>
        <v>-</v>
      </c>
      <c r="Z33" s="30">
        <f>IF($Q$18=$AH$18,AQ33,IF($Q$18=#REF!,#REF!,IF($Q$18=$AZ$18,BI33,"-")))</f>
        <v>45758</v>
      </c>
      <c r="AA33" s="30">
        <f>IF($Q$18=$AH$18,AR33,IF($Q$18=#REF!,#REF!,IF($Q$18=$AZ$18,BJ33,"-")))</f>
        <v>45772</v>
      </c>
      <c r="AB33" s="30">
        <f>IF($Q$18=$AH$18,AS33,IF($Q$18=#REF!,#REF!,IF($Q$18=$AZ$18,BK33,"-")))</f>
        <v>45807</v>
      </c>
      <c r="AC33" s="30">
        <f>IF($Q$18=$AH$18,AT33,IF($Q$18=#REF!,#REF!,IF($Q$18=$AZ$18,BL33,"-")))</f>
        <v>45807</v>
      </c>
      <c r="AD33" s="30">
        <f>IF($Q$18=$AH$18,AU33,IF($Q$18=#REF!,#REF!,IF($Q$18=$AZ$18,BM33,"-")))</f>
        <v>45866</v>
      </c>
      <c r="AE33" s="30">
        <f>IF($Q$18=$AH$18,AV33,IF($Q$18=#REF!,#REF!,IF($Q$18=$AZ$18,BN33,"-")))</f>
        <v>45906</v>
      </c>
      <c r="AF33" s="48">
        <v>9</v>
      </c>
      <c r="AG33" s="160" t="s">
        <v>46</v>
      </c>
      <c r="AH33" s="160"/>
      <c r="AI33" s="32">
        <v>45495</v>
      </c>
      <c r="AJ33" s="32">
        <v>45535</v>
      </c>
      <c r="AK33" s="32">
        <v>45586</v>
      </c>
      <c r="AL33" s="32">
        <v>45597</v>
      </c>
      <c r="AM33" s="32">
        <v>45645</v>
      </c>
      <c r="AN33" s="32">
        <v>45664</v>
      </c>
      <c r="AO33" s="32" t="s">
        <v>48</v>
      </c>
      <c r="AP33" s="32" t="s">
        <v>48</v>
      </c>
      <c r="AQ33" s="32">
        <v>45758</v>
      </c>
      <c r="AR33" s="32">
        <v>45772</v>
      </c>
      <c r="AS33" s="32">
        <v>45807</v>
      </c>
      <c r="AT33" s="32">
        <v>45807</v>
      </c>
      <c r="AU33" s="32">
        <v>45866</v>
      </c>
      <c r="AV33" s="33">
        <v>45906</v>
      </c>
      <c r="AY33" s="158"/>
      <c r="AZ33" s="158"/>
      <c r="BA33" s="105"/>
      <c r="BB33" s="105"/>
      <c r="BC33" s="105"/>
      <c r="BD33" s="105"/>
      <c r="BE33" s="105"/>
      <c r="BF33" s="105"/>
      <c r="BG33" s="105"/>
      <c r="BH33" s="105"/>
      <c r="BI33" s="105"/>
      <c r="BJ33" s="105"/>
      <c r="BK33" s="105"/>
      <c r="BL33" s="105"/>
      <c r="BM33" s="105"/>
      <c r="BN33" s="105"/>
    </row>
    <row r="34" spans="1:66" ht="15.75" thickBot="1">
      <c r="A34" s="181"/>
      <c r="H34" s="74"/>
      <c r="I34" s="53" t="s">
        <v>65</v>
      </c>
      <c r="J34" s="54"/>
      <c r="K34" s="55">
        <f>IF($O$27="x",V27,IF($O$28="x",V28,IF($O$29="x",V29,IF($O$30="x",V30,IF($O$31="x",V31,IF($O$32="x",V32,IF($O$33="x",V33,IF($O$34="x",V34,))))))))</f>
        <v>0</v>
      </c>
      <c r="L34" s="55">
        <f>IF($O$27="x",W27,IF($O$28="x",W28,IF($O$29="x",W29,IF($O$30="x",W30,IF($O$31="x",W31,IF($O$32="x",W32,IF($O$33="x",W33,IF($O$34="x",W34,))))))))</f>
        <v>0</v>
      </c>
      <c r="M34" s="80" t="s">
        <v>76</v>
      </c>
      <c r="N34" s="165"/>
      <c r="O34" s="85"/>
      <c r="P34" s="182" t="s">
        <v>47</v>
      </c>
      <c r="Q34" s="182"/>
      <c r="R34" s="30">
        <f>IF($Q$18=$AH$18,AI34,IF($Q$18=#REF!,#REF!,IF($Q$18=$AZ$18,BA34,"-")))</f>
        <v>45463</v>
      </c>
      <c r="S34" s="30">
        <f>IF($Q$18=$AH$18,AJ34,IF($Q$18=#REF!,#REF!,IF($Q$18=$AZ$18,BB34,"-")))</f>
        <v>45504</v>
      </c>
      <c r="T34" s="30">
        <f>IF($Q$18=$AH$18,AK34,IF($Q$18=#REF!,#REF!,IF($Q$18=$AZ$18,BC34,"-")))</f>
        <v>45565</v>
      </c>
      <c r="U34" s="30">
        <f>IF($Q$18=$AH$18,AL34,IF($Q$18=#REF!,#REF!,IF($Q$18=$AZ$18,BD34,"-")))</f>
        <v>45577</v>
      </c>
      <c r="V34" s="30">
        <f>IF($Q$18=$AH$18,AM34,IF($Q$18=#REF!,#REF!,IF($Q$18=$AZ$18,BE34,"-")))</f>
        <v>45649</v>
      </c>
      <c r="W34" s="30">
        <f>IF($Q$18=$AH$18,AN34,IF($Q$18=#REF!,#REF!,IF($Q$18=$AZ$18,BF34,"-")))</f>
        <v>45660</v>
      </c>
      <c r="X34" s="30">
        <f>IF($Q$18=$AH$18,AO34,IF($Q$18=#REF!,#REF!,IF($Q$18=$AZ$18,BG34,"-")))</f>
        <v>45691</v>
      </c>
      <c r="Y34" s="30">
        <f>IF($Q$18=$AH$18,AP34,IF($Q$18=#REF!,#REF!,IF($Q$18=$AZ$18,BH34,"-")))</f>
        <v>45696</v>
      </c>
      <c r="Z34" s="30">
        <f>IF($Q$18=$AH$18,AQ34,IF($Q$18=#REF!,#REF!,IF($Q$18=$AZ$18,BI34,"-")))</f>
        <v>45754</v>
      </c>
      <c r="AA34" s="30">
        <f>IF($Q$18=$AH$18,AR34,IF($Q$18=#REF!,#REF!,IF($Q$18=$AZ$18,BJ34,"-")))</f>
        <v>45766</v>
      </c>
      <c r="AB34" s="30">
        <f>IF($Q$18=$AH$18,AS34,IF($Q$18=#REF!,#REF!,IF($Q$18=$AZ$18,BK34,"-")))</f>
        <v>45807</v>
      </c>
      <c r="AC34" s="30">
        <f>IF($Q$18=$AH$18,AT34,IF($Q$18=#REF!,#REF!,IF($Q$18=$AZ$18,BL34,"-")))</f>
        <v>45807</v>
      </c>
      <c r="AD34" s="30">
        <f>IF($Q$18=$AH$18,AU34,IF($Q$18=#REF!,#REF!,IF($Q$18=$AZ$18,BM34,"-")))</f>
        <v>45836</v>
      </c>
      <c r="AE34" s="30">
        <f>IF($Q$18=$AH$18,AV34,IF($Q$18=#REF!,#REF!,IF($Q$18=$AZ$18,BN34,"-")))</f>
        <v>45877</v>
      </c>
      <c r="AF34" s="48">
        <v>8</v>
      </c>
      <c r="AG34" s="183" t="s">
        <v>47</v>
      </c>
      <c r="AH34" s="183"/>
      <c r="AI34" s="34">
        <v>45463</v>
      </c>
      <c r="AJ34" s="34">
        <v>45504</v>
      </c>
      <c r="AK34" s="34">
        <v>45565</v>
      </c>
      <c r="AL34" s="34">
        <v>45577</v>
      </c>
      <c r="AM34" s="34">
        <v>45649</v>
      </c>
      <c r="AN34" s="34">
        <v>45660</v>
      </c>
      <c r="AO34" s="34">
        <v>45691</v>
      </c>
      <c r="AP34" s="34">
        <v>45696</v>
      </c>
      <c r="AQ34" s="34">
        <v>45754</v>
      </c>
      <c r="AR34" s="34">
        <v>45766</v>
      </c>
      <c r="AS34" s="34">
        <v>45807</v>
      </c>
      <c r="AT34" s="34">
        <v>45807</v>
      </c>
      <c r="AU34" s="34">
        <v>45836</v>
      </c>
      <c r="AV34" s="35">
        <v>45877</v>
      </c>
      <c r="AY34" s="158"/>
      <c r="AZ34" s="158"/>
      <c r="BA34" s="105"/>
      <c r="BB34" s="105"/>
      <c r="BC34" s="105"/>
      <c r="BD34" s="105"/>
      <c r="BE34" s="105"/>
      <c r="BF34" s="105"/>
      <c r="BG34" s="105"/>
      <c r="BH34" s="105"/>
      <c r="BI34" s="105"/>
      <c r="BJ34" s="105"/>
      <c r="BK34" s="105"/>
      <c r="BL34" s="105"/>
      <c r="BM34" s="105"/>
      <c r="BN34" s="105"/>
    </row>
    <row r="35" spans="1:66">
      <c r="A35" s="181"/>
      <c r="H35" s="74"/>
      <c r="I35" s="53" t="s">
        <v>56</v>
      </c>
      <c r="J35" s="54"/>
      <c r="K35" s="55">
        <f>IF($O$27="x",X27,IF($O$28="x",X28,IF($O$29="x",X29,IF($O$30="x",X30,IF($O$31="x",X31,IF($O$32="x",X32,IF($O$33="x",X33,IF($O$34="x",X34,))))))))</f>
        <v>0</v>
      </c>
      <c r="L35" s="55">
        <f>IF($O$27="x",Y27,IF($O$28="x",Y28,IF($O$29="x",Y29,IF($O$30="x",Y30,IF($O$31="x",Y31,IF($O$32="x",Y32,IF($O$33="x",Y33,IF($O$34="x",Y34,))))))))</f>
        <v>0</v>
      </c>
      <c r="M35" s="86" t="s">
        <v>76</v>
      </c>
      <c r="N35" s="36"/>
      <c r="O35" s="87">
        <f>COUNTA(O19:O34)</f>
        <v>1</v>
      </c>
      <c r="T35" s="36"/>
      <c r="W35" s="36"/>
      <c r="Z35" s="36"/>
      <c r="AC35" s="36"/>
      <c r="AF35" s="36"/>
    </row>
    <row r="36" spans="1:66">
      <c r="A36" s="181"/>
      <c r="H36" s="74"/>
      <c r="I36" s="53" t="s">
        <v>58</v>
      </c>
      <c r="J36" s="54"/>
      <c r="K36" s="55">
        <f>IF($O$27="x",Z27,IF($O$28="x",Z28,IF($O$29="x",Z29,IF($O$30="x",Z30,IF($O$31="x",Z31,IF($O$32="x",Z32,IF($O$33="x",Z33,IF($O$34="x",Z34,))))))))</f>
        <v>0</v>
      </c>
      <c r="L36" s="55">
        <f>IF($O$27="x",AA27,IF($O$28="x",AA28,IF($O$29="x",AA29,IF($O$30="x",AA30,IF($O$31="x",AA31,IF($O$32="x",AA32,IF($O$33="x",AA33,IF($O$34="x",AA34,))))))))</f>
        <v>0</v>
      </c>
      <c r="M36" s="86" t="s">
        <v>76</v>
      </c>
      <c r="N36" s="36"/>
      <c r="Q36" s="36"/>
      <c r="T36" s="36"/>
      <c r="W36" s="36"/>
      <c r="Z36" s="36"/>
      <c r="AC36" s="36"/>
      <c r="AF36" s="36"/>
    </row>
    <row r="37" spans="1:66">
      <c r="A37" s="181"/>
      <c r="H37" s="74"/>
      <c r="I37" s="53" t="s">
        <v>60</v>
      </c>
      <c r="J37" s="54"/>
      <c r="K37" s="55">
        <f>IF($O$27="x",AB27,IF($O$28="x",AB28,IF($O$29="x",AB29,IF($O$30="x",AB30,IF($O$31="x",AB31,IF($O$32="x",AB32,IF($O$33="x",AB33,IF($O$34="x",AB34,))))))))</f>
        <v>0</v>
      </c>
      <c r="L37" s="55">
        <f>IF($O$27="x",AC27,IF($O$28="x",AC28,IF($O$29="x",AC29,IF($O$30="x",AC30,IF($O$31="x",AC31,IF($O$32="x",AC32,IF($O$33="x",AC33,IF($O$34="x",AC34,))))))))</f>
        <v>0</v>
      </c>
      <c r="M37" s="86" t="s">
        <v>76</v>
      </c>
      <c r="N37" s="36"/>
      <c r="Q37" s="36"/>
      <c r="T37" s="36"/>
      <c r="W37" s="36"/>
      <c r="Z37" s="36"/>
      <c r="AC37" s="36"/>
      <c r="AF37" s="36"/>
    </row>
    <row r="38" spans="1:66">
      <c r="A38" s="181"/>
      <c r="H38" s="74"/>
      <c r="I38" s="53" t="s">
        <v>62</v>
      </c>
      <c r="J38" s="54"/>
      <c r="K38" s="55">
        <f>IF($O$27="x",AD27,IF($O$28="x",AD28,IF($O$29="x",AD29,IF($O$30="x",AD30,IF($O$31="x",AD31,IF($O$32="x",AD32,IF($O$33="x",AD33,IF($O$34="x",AD34,))))))))</f>
        <v>0</v>
      </c>
      <c r="L38" s="55">
        <f>IF($O$27="x",AE27,IF($O$28="x",AE28,IF($O$29="x",AE29,IF($O$30="x",AE30,IF($O$31="x",AE31,IF($O$32="x",AE32,IF($O$33="x",AE33,IF($O$34="x",AE34,))))))))</f>
        <v>0</v>
      </c>
      <c r="M38" s="86" t="s">
        <v>76</v>
      </c>
      <c r="N38" s="36"/>
      <c r="O38" s="88"/>
      <c r="Q38" s="36"/>
      <c r="T38" s="36"/>
      <c r="W38" s="36"/>
      <c r="Z38" s="36"/>
      <c r="AC38" s="36"/>
      <c r="AF38" s="36"/>
    </row>
    <row r="39" spans="1:66">
      <c r="A39" s="181"/>
      <c r="H39" s="74"/>
      <c r="I39" s="53" t="s">
        <v>66</v>
      </c>
      <c r="J39" s="54"/>
      <c r="K39" s="89"/>
      <c r="L39" s="89"/>
      <c r="M39" s="86" t="s">
        <v>76</v>
      </c>
      <c r="N39" s="36"/>
      <c r="Q39" s="36"/>
      <c r="T39" s="36"/>
      <c r="W39" s="36"/>
      <c r="Z39" s="36"/>
      <c r="AC39" s="36"/>
      <c r="AF39" s="48"/>
    </row>
    <row r="40" spans="1:66">
      <c r="A40" s="181"/>
      <c r="H40" s="74"/>
      <c r="I40" s="53" t="s">
        <v>68</v>
      </c>
      <c r="J40" s="54"/>
      <c r="K40" s="89"/>
      <c r="L40" s="89"/>
      <c r="M40" s="86" t="s">
        <v>77</v>
      </c>
      <c r="N40" s="36"/>
      <c r="Q40" s="36"/>
      <c r="T40" s="36"/>
      <c r="W40" s="36"/>
      <c r="Z40" s="36"/>
      <c r="AC40" s="36"/>
      <c r="AF40" s="36"/>
    </row>
    <row r="41" spans="1:66">
      <c r="A41" s="181"/>
      <c r="H41" s="74"/>
      <c r="I41" s="98" t="s">
        <v>78</v>
      </c>
      <c r="J41" s="99"/>
      <c r="K41" s="97">
        <f>IF($O$27="x",AF27,IF($O$28="x",AF28,IF($O$29="x",AF29,IF($O$30="x",AF30,IF($O$31="x",AF31,IF($O$32="x",AF32,IF($O$33="x",AF33,IF($O$34="x",AF34,))))))))</f>
        <v>0</v>
      </c>
      <c r="L41" s="75"/>
      <c r="M41" s="90"/>
      <c r="N41" s="36"/>
      <c r="Q41" s="36"/>
      <c r="T41" s="36"/>
      <c r="W41" s="36"/>
      <c r="Z41" s="36"/>
      <c r="AC41" s="36"/>
      <c r="AF41" s="36"/>
    </row>
    <row r="42" spans="1:66" ht="15.75" thickBot="1">
      <c r="A42" s="181"/>
      <c r="H42" s="91"/>
      <c r="I42" s="92"/>
      <c r="J42" s="92"/>
      <c r="K42" s="93"/>
      <c r="L42" s="92"/>
      <c r="M42" s="94"/>
      <c r="N42" s="36"/>
      <c r="Q42" s="36"/>
      <c r="T42" s="36"/>
      <c r="W42" s="36"/>
      <c r="Z42" s="36"/>
      <c r="AC42" s="36"/>
      <c r="AF42" s="36"/>
    </row>
    <row r="43" spans="1:66">
      <c r="A43" s="181"/>
      <c r="H43" s="36"/>
      <c r="K43" s="36"/>
      <c r="N43" s="36"/>
      <c r="Q43" s="36"/>
      <c r="T43" s="36"/>
      <c r="W43" s="36"/>
      <c r="Z43" s="36"/>
      <c r="AC43" s="36"/>
      <c r="AF43" s="36"/>
    </row>
    <row r="44" spans="1:66">
      <c r="A44" s="181"/>
      <c r="H44" s="36"/>
      <c r="K44" s="36"/>
      <c r="N44" s="36"/>
      <c r="Q44" s="36"/>
      <c r="T44" s="36"/>
      <c r="W44" s="36"/>
      <c r="Z44" s="36"/>
      <c r="AC44" s="36"/>
      <c r="AF44" s="36"/>
    </row>
  </sheetData>
  <sheetProtection algorithmName="SHA-512" hashValue="5d2C4GVlSkWGyKOt6S0VMKOCtJTXYgkSL8P4WWlOu+tguqUTjzKJ6LaOkmA+ng+O8PCO+IO0nwGBiRnQV1fdRg==" saltValue="kDAPmRaAJ5od3jNhoXeAYw==" spinCount="100000" sheet="1" objects="1" scenarios="1"/>
  <mergeCells count="78">
    <mergeCell ref="X11:Y11"/>
    <mergeCell ref="AB11:AC11"/>
    <mergeCell ref="P25:Q25"/>
    <mergeCell ref="AG25:AH25"/>
    <mergeCell ref="A10:A44"/>
    <mergeCell ref="P11:Q11"/>
    <mergeCell ref="T11:U11"/>
    <mergeCell ref="P21:Q21"/>
    <mergeCell ref="AG21:AH21"/>
    <mergeCell ref="P26:Q26"/>
    <mergeCell ref="AG26:AH26"/>
    <mergeCell ref="AG29:AH29"/>
    <mergeCell ref="P31:Q31"/>
    <mergeCell ref="AG31:AH31"/>
    <mergeCell ref="P34:Q34"/>
    <mergeCell ref="AG34:AH34"/>
    <mergeCell ref="AO18:AP18"/>
    <mergeCell ref="AQ18:AR18"/>
    <mergeCell ref="AS18:AT18"/>
    <mergeCell ref="AU18:AV18"/>
    <mergeCell ref="I14:L14"/>
    <mergeCell ref="R18:S18"/>
    <mergeCell ref="T18:U18"/>
    <mergeCell ref="V18:W18"/>
    <mergeCell ref="X18:Y18"/>
    <mergeCell ref="Z18:AA18"/>
    <mergeCell ref="AB18:AC18"/>
    <mergeCell ref="AD18:AE18"/>
    <mergeCell ref="AI18:AJ18"/>
    <mergeCell ref="BK18:BL18"/>
    <mergeCell ref="BM18:BN18"/>
    <mergeCell ref="N19:N26"/>
    <mergeCell ref="P19:Q19"/>
    <mergeCell ref="AG19:AH19"/>
    <mergeCell ref="AY19:AZ19"/>
    <mergeCell ref="P20:Q20"/>
    <mergeCell ref="AG20:AH20"/>
    <mergeCell ref="BA18:BB18"/>
    <mergeCell ref="BC18:BD18"/>
    <mergeCell ref="BE18:BF18"/>
    <mergeCell ref="BG18:BH18"/>
    <mergeCell ref="BI18:BJ18"/>
    <mergeCell ref="AK18:AL18"/>
    <mergeCell ref="AM18:AN18"/>
    <mergeCell ref="AY20:AZ20"/>
    <mergeCell ref="AY21:AZ21"/>
    <mergeCell ref="P22:Q22"/>
    <mergeCell ref="AG22:AH22"/>
    <mergeCell ref="AY22:AZ22"/>
    <mergeCell ref="AY25:AZ25"/>
    <mergeCell ref="AY26:AZ26"/>
    <mergeCell ref="P23:Q23"/>
    <mergeCell ref="AG23:AH23"/>
    <mergeCell ref="AY23:AZ23"/>
    <mergeCell ref="P24:Q24"/>
    <mergeCell ref="AG24:AH24"/>
    <mergeCell ref="AY24:AZ24"/>
    <mergeCell ref="AY29:AZ29"/>
    <mergeCell ref="I30:L30"/>
    <mergeCell ref="P30:Q30"/>
    <mergeCell ref="AG30:AH30"/>
    <mergeCell ref="AY30:AZ30"/>
    <mergeCell ref="N27:N34"/>
    <mergeCell ref="P27:Q27"/>
    <mergeCell ref="AG27:AH27"/>
    <mergeCell ref="AY27:AZ27"/>
    <mergeCell ref="P28:Q28"/>
    <mergeCell ref="AG28:AH28"/>
    <mergeCell ref="AY28:AZ28"/>
    <mergeCell ref="P29:Q29"/>
    <mergeCell ref="P33:Q33"/>
    <mergeCell ref="AG33:AH33"/>
    <mergeCell ref="AY34:AZ34"/>
    <mergeCell ref="AY31:AZ31"/>
    <mergeCell ref="P32:Q32"/>
    <mergeCell ref="AG32:AH32"/>
    <mergeCell ref="AY32:AZ32"/>
    <mergeCell ref="AY33:AZ33"/>
  </mergeCells>
  <pageMargins left="0.7" right="0.7" top="0.78740157499999996" bottom="0.78740157499999996"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B30FE-3FC5-4378-A5AB-746E4A03D90D}">
  <dimension ref="A2:F44"/>
  <sheetViews>
    <sheetView showGridLines="0" zoomScaleNormal="100" workbookViewId="0"/>
  </sheetViews>
  <sheetFormatPr baseColWidth="10" defaultRowHeight="15"/>
  <cols>
    <col min="1" max="1" width="3.85546875" customWidth="1"/>
    <col min="2" max="2" width="3.7109375" bestFit="1" customWidth="1"/>
    <col min="3" max="3" width="28.5703125" bestFit="1" customWidth="1"/>
    <col min="4" max="4" width="22.140625" bestFit="1" customWidth="1"/>
    <col min="5" max="5" width="14.85546875" bestFit="1" customWidth="1"/>
  </cols>
  <sheetData>
    <row r="2" spans="1:6">
      <c r="C2" s="48" t="str">
        <f>Ferientermine!C4</f>
        <v>2024</v>
      </c>
    </row>
    <row r="3" spans="1:6">
      <c r="C3" s="48">
        <f>C2+1</f>
        <v>2025</v>
      </c>
    </row>
    <row r="4" spans="1:6">
      <c r="B4" s="113"/>
      <c r="C4" s="113" t="s">
        <v>87</v>
      </c>
      <c r="D4" s="113" t="s">
        <v>88</v>
      </c>
      <c r="E4" s="113" t="s">
        <v>89</v>
      </c>
    </row>
    <row r="5" spans="1:6" ht="15" customHeight="1">
      <c r="A5" s="36"/>
      <c r="B5" s="188" t="s">
        <v>90</v>
      </c>
      <c r="C5" s="114">
        <f>VALUE(E5&amp;C2)</f>
        <v>45292</v>
      </c>
      <c r="D5" s="115" t="s">
        <v>91</v>
      </c>
      <c r="E5" s="115" t="s">
        <v>92</v>
      </c>
      <c r="F5" s="116"/>
    </row>
    <row r="6" spans="1:6">
      <c r="A6" s="36"/>
      <c r="B6" s="189"/>
      <c r="C6" s="114">
        <f>C7-2</f>
        <v>45380</v>
      </c>
      <c r="D6" s="115" t="s">
        <v>93</v>
      </c>
      <c r="E6" s="115" t="s">
        <v>94</v>
      </c>
      <c r="F6" s="116"/>
    </row>
    <row r="7" spans="1:6">
      <c r="A7" s="36"/>
      <c r="B7" s="189"/>
      <c r="C7" s="125">
        <f>DATE(C2,3,1)+MOD((255-11*MOD(C2,19)-21),30)+21+(MOD((255-11*MOD(C2,19)-21),30) + 21&gt;48)+6-MOD(C2+INT(C2/4)+MOD((255- 11*MOD(C2,19)- 21),30)+21+(MOD((255-11*MOD(C2,19)-21),30)+21&gt;48)+1,7)</f>
        <v>45382</v>
      </c>
      <c r="D7" s="115" t="s">
        <v>95</v>
      </c>
      <c r="E7" s="115"/>
      <c r="F7" s="116"/>
    </row>
    <row r="8" spans="1:6">
      <c r="A8" s="36"/>
      <c r="B8" s="189"/>
      <c r="C8" s="114">
        <f>C7+1</f>
        <v>45383</v>
      </c>
      <c r="D8" s="115" t="s">
        <v>96</v>
      </c>
      <c r="E8" s="115" t="s">
        <v>97</v>
      </c>
      <c r="F8" s="116"/>
    </row>
    <row r="9" spans="1:6">
      <c r="A9" s="36"/>
      <c r="B9" s="189"/>
      <c r="C9" s="114">
        <f>VALUE(E9&amp;C2)</f>
        <v>45413</v>
      </c>
      <c r="D9" s="115" t="s">
        <v>98</v>
      </c>
      <c r="E9" s="115" t="s">
        <v>99</v>
      </c>
      <c r="F9" s="116"/>
    </row>
    <row r="10" spans="1:6">
      <c r="A10" s="36"/>
      <c r="B10" s="189"/>
      <c r="C10" s="114">
        <f>C7+39</f>
        <v>45421</v>
      </c>
      <c r="D10" s="115" t="s">
        <v>100</v>
      </c>
      <c r="E10" s="115" t="s">
        <v>101</v>
      </c>
      <c r="F10" s="116"/>
    </row>
    <row r="11" spans="1:6">
      <c r="A11" s="36"/>
      <c r="B11" s="189"/>
      <c r="C11" s="114">
        <f>C7+49</f>
        <v>45431</v>
      </c>
      <c r="D11" s="115" t="s">
        <v>102</v>
      </c>
      <c r="E11" s="115" t="s">
        <v>103</v>
      </c>
      <c r="F11" s="116"/>
    </row>
    <row r="12" spans="1:6">
      <c r="B12" s="189"/>
      <c r="C12" s="114">
        <f>C7+50</f>
        <v>45432</v>
      </c>
      <c r="D12" s="115" t="s">
        <v>104</v>
      </c>
      <c r="E12" s="115" t="s">
        <v>105</v>
      </c>
      <c r="F12" s="116"/>
    </row>
    <row r="13" spans="1:6">
      <c r="B13" s="189"/>
      <c r="C13" s="114">
        <f>VALUE(E13&amp;C2)</f>
        <v>45568</v>
      </c>
      <c r="D13" s="115" t="s">
        <v>106</v>
      </c>
      <c r="E13" s="115" t="s">
        <v>107</v>
      </c>
      <c r="F13" s="116"/>
    </row>
    <row r="14" spans="1:6">
      <c r="B14" s="189"/>
      <c r="C14" s="114"/>
      <c r="D14" s="115"/>
      <c r="E14" s="114"/>
      <c r="F14" s="116"/>
    </row>
    <row r="15" spans="1:6">
      <c r="B15" s="189"/>
      <c r="C15" s="114">
        <f>VALUE(E15&amp;C2)</f>
        <v>45651</v>
      </c>
      <c r="D15" s="115" t="s">
        <v>108</v>
      </c>
      <c r="E15" s="115" t="s">
        <v>109</v>
      </c>
      <c r="F15" s="116"/>
    </row>
    <row r="16" spans="1:6">
      <c r="B16" s="189"/>
      <c r="C16" s="114">
        <f>VALUE(E16&amp;C2)</f>
        <v>45652</v>
      </c>
      <c r="D16" s="115" t="s">
        <v>110</v>
      </c>
      <c r="E16" s="115" t="s">
        <v>111</v>
      </c>
      <c r="F16" s="116"/>
    </row>
    <row r="17" spans="1:6">
      <c r="B17" s="189"/>
      <c r="C17" s="114">
        <f>VALUE(E5&amp;C2+1)</f>
        <v>45658</v>
      </c>
      <c r="D17" s="115" t="s">
        <v>91</v>
      </c>
      <c r="E17" s="115" t="s">
        <v>92</v>
      </c>
      <c r="F17" s="116"/>
    </row>
    <row r="18" spans="1:6">
      <c r="B18" s="189"/>
      <c r="C18" s="114">
        <f>C19-2</f>
        <v>45765</v>
      </c>
      <c r="D18" s="115" t="s">
        <v>93</v>
      </c>
      <c r="E18" s="115" t="s">
        <v>94</v>
      </c>
      <c r="F18" s="116"/>
    </row>
    <row r="19" spans="1:6">
      <c r="B19" s="189"/>
      <c r="C19" s="125">
        <f>DATE(C3,3,1)+MOD((255-11*MOD(C3,19)-21),30)+21+(MOD((255-11*MOD(C3,19)-21),30) + 21&gt;48)+6-MOD(C3+INT(C3/4)+MOD((255- 11*MOD(C3,19)- 21),30)+21+(MOD((255-11*MOD(C3,19)-21),30)+21&gt;48)+1,7)</f>
        <v>45767</v>
      </c>
      <c r="D19" s="115" t="s">
        <v>95</v>
      </c>
      <c r="E19" s="115"/>
    </row>
    <row r="20" spans="1:6">
      <c r="B20" s="189"/>
      <c r="C20" s="114">
        <f>C19+1</f>
        <v>45768</v>
      </c>
      <c r="D20" s="115" t="s">
        <v>96</v>
      </c>
      <c r="E20" s="115" t="s">
        <v>97</v>
      </c>
      <c r="F20" s="116"/>
    </row>
    <row r="21" spans="1:6" ht="15" customHeight="1">
      <c r="A21" s="36"/>
      <c r="B21" s="189"/>
      <c r="C21" s="114">
        <f>VALUE(E21&amp;C2+1)</f>
        <v>45778</v>
      </c>
      <c r="D21" s="115" t="s">
        <v>98</v>
      </c>
      <c r="E21" s="115" t="s">
        <v>99</v>
      </c>
      <c r="F21" s="116"/>
    </row>
    <row r="22" spans="1:6">
      <c r="A22" s="36"/>
      <c r="B22" s="189"/>
      <c r="C22" s="114">
        <f>C19+39</f>
        <v>45806</v>
      </c>
      <c r="D22" s="115" t="s">
        <v>100</v>
      </c>
      <c r="E22" s="115" t="s">
        <v>101</v>
      </c>
      <c r="F22" s="116"/>
    </row>
    <row r="23" spans="1:6">
      <c r="A23" s="36"/>
      <c r="B23" s="189"/>
      <c r="C23" s="114">
        <f>C19+49</f>
        <v>45816</v>
      </c>
      <c r="D23" s="115" t="s">
        <v>102</v>
      </c>
      <c r="E23" s="115" t="s">
        <v>103</v>
      </c>
      <c r="F23" s="116"/>
    </row>
    <row r="24" spans="1:6">
      <c r="A24" s="36"/>
      <c r="B24" s="189"/>
      <c r="C24" s="114">
        <f>C19+50</f>
        <v>45817</v>
      </c>
      <c r="D24" s="115" t="s">
        <v>104</v>
      </c>
      <c r="E24" s="115" t="s">
        <v>105</v>
      </c>
      <c r="F24" s="116"/>
    </row>
    <row r="25" spans="1:6">
      <c r="A25" s="36"/>
      <c r="B25" s="189"/>
      <c r="C25" s="114">
        <f>VALUE(E25&amp;C2+1)</f>
        <v>45933</v>
      </c>
      <c r="D25" s="115" t="s">
        <v>106</v>
      </c>
      <c r="E25" s="115" t="s">
        <v>107</v>
      </c>
      <c r="F25" s="116"/>
    </row>
    <row r="26" spans="1:6">
      <c r="A26" s="36"/>
      <c r="B26" s="189"/>
      <c r="C26" s="114"/>
      <c r="D26" s="115"/>
      <c r="E26" s="114"/>
      <c r="F26" s="116"/>
    </row>
    <row r="27" spans="1:6">
      <c r="A27" s="36"/>
      <c r="B27" s="189"/>
      <c r="C27" s="114">
        <f>VALUE(E27&amp;C2+1)</f>
        <v>46016</v>
      </c>
      <c r="D27" s="115" t="s">
        <v>108</v>
      </c>
      <c r="E27" s="115" t="s">
        <v>109</v>
      </c>
      <c r="F27" s="116"/>
    </row>
    <row r="28" spans="1:6">
      <c r="B28" s="189"/>
      <c r="C28" s="114">
        <f>VALUE(E28&amp;C2+1)</f>
        <v>46017</v>
      </c>
      <c r="D28" s="115" t="s">
        <v>110</v>
      </c>
      <c r="E28" s="115" t="s">
        <v>111</v>
      </c>
      <c r="F28" s="116"/>
    </row>
    <row r="29" spans="1:6">
      <c r="B29" s="117"/>
      <c r="C29" s="118"/>
      <c r="D29" s="119"/>
      <c r="E29" s="120"/>
      <c r="F29" s="28"/>
    </row>
    <row r="30" spans="1:6" ht="15" customHeight="1">
      <c r="B30" s="184" t="s">
        <v>112</v>
      </c>
      <c r="C30" s="124">
        <v>45570</v>
      </c>
      <c r="D30" s="124" t="s">
        <v>124</v>
      </c>
      <c r="E30" s="187" t="s">
        <v>113</v>
      </c>
    </row>
    <row r="31" spans="1:6">
      <c r="B31" s="185"/>
      <c r="C31" s="124">
        <v>45698</v>
      </c>
      <c r="D31" s="124" t="s">
        <v>125</v>
      </c>
      <c r="E31" s="187"/>
    </row>
    <row r="32" spans="1:6">
      <c r="B32" s="185"/>
      <c r="C32" s="124"/>
      <c r="D32" s="124"/>
      <c r="E32" s="187"/>
    </row>
    <row r="33" spans="2:5" ht="15" customHeight="1">
      <c r="B33" s="185"/>
      <c r="C33" s="124"/>
      <c r="D33" s="124"/>
      <c r="E33" s="187"/>
    </row>
    <row r="34" spans="2:5">
      <c r="B34" s="185"/>
      <c r="C34" s="124"/>
      <c r="D34" s="124"/>
      <c r="E34" s="187"/>
    </row>
    <row r="35" spans="2:5">
      <c r="B35" s="185"/>
      <c r="C35" s="124"/>
      <c r="D35" s="124"/>
      <c r="E35" s="187"/>
    </row>
    <row r="36" spans="2:5" ht="15" customHeight="1">
      <c r="B36" s="185"/>
      <c r="C36" s="124"/>
      <c r="D36" s="124"/>
      <c r="E36" s="187"/>
    </row>
    <row r="37" spans="2:5">
      <c r="B37" s="185"/>
      <c r="C37" s="124"/>
      <c r="D37" s="124"/>
      <c r="E37" s="187"/>
    </row>
    <row r="38" spans="2:5">
      <c r="B38" s="185"/>
      <c r="C38" s="124"/>
      <c r="D38" s="124"/>
      <c r="E38" s="187"/>
    </row>
    <row r="39" spans="2:5" ht="15" customHeight="1">
      <c r="B39" s="185"/>
      <c r="C39" s="124"/>
      <c r="D39" s="124"/>
      <c r="E39" s="187"/>
    </row>
    <row r="40" spans="2:5">
      <c r="B40" s="185"/>
      <c r="C40" s="124"/>
      <c r="D40" s="124"/>
      <c r="E40" s="187"/>
    </row>
    <row r="41" spans="2:5">
      <c r="B41" s="185"/>
      <c r="C41" s="124"/>
      <c r="D41" s="124"/>
      <c r="E41" s="187"/>
    </row>
    <row r="42" spans="2:5" ht="15" customHeight="1">
      <c r="B42" s="185"/>
      <c r="C42" s="124"/>
      <c r="D42" s="124"/>
      <c r="E42" s="187"/>
    </row>
    <row r="43" spans="2:5">
      <c r="B43" s="185"/>
      <c r="C43" s="124"/>
      <c r="D43" s="124"/>
      <c r="E43" s="187"/>
    </row>
    <row r="44" spans="2:5">
      <c r="B44" s="186"/>
      <c r="C44" s="124"/>
      <c r="D44" s="124"/>
      <c r="E44" s="187"/>
    </row>
  </sheetData>
  <sheetProtection algorithmName="SHA-512" hashValue="aWOEnMOct+IpyvEAxqIGM/d70MrZd++q0e/Fd7bHzXdGZcSlM4PxTZuBV6/loaePAIElG99UvRXP55uRQS9Guw==" saltValue="n3PYjARFwSj5Q8sOZ+97BQ==" spinCount="100000" sheet="1" objects="1" scenarios="1"/>
  <mergeCells count="3">
    <mergeCell ref="B30:B44"/>
    <mergeCell ref="E30:E44"/>
    <mergeCell ref="B5:B28"/>
  </mergeCells>
  <pageMargins left="0.7" right="0.7" top="0.78740157499999996" bottom="0.78740157499999996"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97401-BF36-4C26-8036-18FF0E222F5B}">
  <dimension ref="A1:C42"/>
  <sheetViews>
    <sheetView showGridLines="0" workbookViewId="0">
      <selection activeCell="A2" sqref="A2"/>
    </sheetView>
  </sheetViews>
  <sheetFormatPr baseColWidth="10" defaultColWidth="0" defaultRowHeight="15" customHeight="1" zeroHeight="1"/>
  <cols>
    <col min="1" max="1" width="75.7109375" customWidth="1"/>
    <col min="2" max="3" width="11.42578125" customWidth="1"/>
    <col min="4" max="16384" width="11.42578125" hidden="1"/>
  </cols>
  <sheetData>
    <row r="1" spans="1:3" ht="20.25">
      <c r="A1" s="4" t="s">
        <v>126</v>
      </c>
      <c r="C1" s="5"/>
    </row>
    <row r="2" spans="1:3">
      <c r="A2" s="6" t="s">
        <v>81</v>
      </c>
    </row>
    <row r="3" spans="1:3" ht="25.5" customHeight="1">
      <c r="A3" s="122" t="s">
        <v>86</v>
      </c>
      <c r="B3" s="122"/>
      <c r="C3" s="122"/>
    </row>
    <row r="4" spans="1:3">
      <c r="A4" s="7" t="s">
        <v>0</v>
      </c>
      <c r="B4" s="8"/>
      <c r="C4" s="8"/>
    </row>
    <row r="5" spans="1:3" ht="71.25">
      <c r="A5" s="9" t="s">
        <v>115</v>
      </c>
    </row>
    <row r="6" spans="1:3">
      <c r="B6" s="10"/>
    </row>
    <row r="7" spans="1:3">
      <c r="A7" s="7" t="s">
        <v>1</v>
      </c>
      <c r="B7" s="8"/>
      <c r="C7" s="8"/>
    </row>
    <row r="8" spans="1:3" ht="28.5">
      <c r="A8" s="9" t="s">
        <v>114</v>
      </c>
    </row>
    <row r="9" spans="1:3">
      <c r="A9" s="11"/>
      <c r="B9" s="10"/>
    </row>
    <row r="10" spans="1:3">
      <c r="A10" s="7" t="s">
        <v>2</v>
      </c>
      <c r="B10" s="12"/>
      <c r="C10" s="12"/>
    </row>
    <row r="11" spans="1:3" ht="28.5">
      <c r="A11" s="9" t="s">
        <v>3</v>
      </c>
    </row>
    <row r="12" spans="1:3">
      <c r="A12" s="13"/>
    </row>
    <row r="13" spans="1:3">
      <c r="A13" s="9"/>
      <c r="B13" s="10"/>
    </row>
    <row r="14" spans="1:3" ht="15.75" thickBot="1">
      <c r="A14" s="14"/>
      <c r="B14" s="15"/>
      <c r="C14" s="14"/>
    </row>
    <row r="15" spans="1:3" ht="15.75" thickTop="1">
      <c r="A15" s="16" t="s">
        <v>4</v>
      </c>
    </row>
    <row r="16" spans="1:3">
      <c r="A16" s="17" t="s">
        <v>5</v>
      </c>
      <c r="B16" s="18"/>
      <c r="C16" s="18"/>
    </row>
    <row r="17" spans="1:3">
      <c r="A17" s="19"/>
      <c r="B17" s="18"/>
      <c r="C17" s="18"/>
    </row>
    <row r="18" spans="1:3">
      <c r="A18" s="20" t="s">
        <v>6</v>
      </c>
      <c r="B18" s="21"/>
    </row>
    <row r="19" spans="1:3">
      <c r="A19" s="20" t="s">
        <v>7</v>
      </c>
      <c r="B19" s="21"/>
    </row>
    <row r="20" spans="1:3">
      <c r="A20" s="20" t="s">
        <v>8</v>
      </c>
      <c r="B20" s="21"/>
    </row>
    <row r="21" spans="1:3">
      <c r="A21" s="20" t="s">
        <v>9</v>
      </c>
      <c r="B21" s="21"/>
    </row>
    <row r="22" spans="1:3">
      <c r="A22" s="20" t="s">
        <v>10</v>
      </c>
      <c r="B22" s="21"/>
    </row>
    <row r="23" spans="1:3">
      <c r="A23" s="20" t="s">
        <v>11</v>
      </c>
      <c r="B23" s="21"/>
    </row>
    <row r="24" spans="1:3">
      <c r="A24" s="20"/>
      <c r="B24" s="21"/>
    </row>
    <row r="25" spans="1:3">
      <c r="A25" s="22" t="s">
        <v>12</v>
      </c>
      <c r="B25" s="21"/>
    </row>
    <row r="26" spans="1:3">
      <c r="A26" s="20"/>
      <c r="B26" s="21"/>
    </row>
    <row r="27" spans="1:3">
      <c r="A27" s="20" t="s">
        <v>13</v>
      </c>
      <c r="B27" s="21"/>
    </row>
    <row r="28" spans="1:3">
      <c r="A28" s="20" t="s">
        <v>14</v>
      </c>
      <c r="B28" s="21"/>
    </row>
    <row r="29" spans="1:3">
      <c r="A29" s="20" t="s">
        <v>15</v>
      </c>
      <c r="B29" s="21"/>
    </row>
    <row r="30" spans="1:3">
      <c r="A30" s="20" t="s">
        <v>16</v>
      </c>
      <c r="B30" s="21"/>
    </row>
    <row r="31" spans="1:3">
      <c r="A31" s="20" t="s">
        <v>17</v>
      </c>
      <c r="B31" s="21"/>
      <c r="C31" s="23"/>
    </row>
    <row r="32" spans="1:3">
      <c r="A32" s="20" t="s">
        <v>18</v>
      </c>
    </row>
    <row r="33" spans="1:3">
      <c r="A33" s="20" t="s">
        <v>19</v>
      </c>
    </row>
    <row r="34" spans="1:3">
      <c r="A34" s="20" t="s">
        <v>20</v>
      </c>
    </row>
    <row r="35" spans="1:3">
      <c r="A35" s="20" t="s">
        <v>21</v>
      </c>
    </row>
    <row r="36" spans="1:3">
      <c r="A36" s="20" t="s">
        <v>22</v>
      </c>
    </row>
    <row r="37" spans="1:3"/>
    <row r="38" spans="1:3">
      <c r="A38" s="24" t="s">
        <v>23</v>
      </c>
    </row>
    <row r="39" spans="1:3" ht="15.75" thickBot="1">
      <c r="A39" s="14"/>
      <c r="B39" s="14"/>
      <c r="C39" s="14"/>
    </row>
    <row r="40" spans="1:3" ht="15.75" thickTop="1">
      <c r="A40" s="25" t="s">
        <v>24</v>
      </c>
    </row>
    <row r="41" spans="1:3" ht="15" customHeight="1">
      <c r="A41" s="20" t="s">
        <v>25</v>
      </c>
    </row>
    <row r="42" spans="1:3" ht="15" customHeight="1"/>
  </sheetData>
  <hyperlinks>
    <hyperlink ref="A18" r:id="rId1" xr:uid="{667624D4-1EAE-4167-AA3F-4D61258921A1}"/>
    <hyperlink ref="A19" r:id="rId2" xr:uid="{6B2367E6-4AA5-45BB-A9D9-1911FEA2137E}"/>
    <hyperlink ref="A20" r:id="rId3" xr:uid="{309259FE-2D44-4402-BF19-EF781665D339}"/>
    <hyperlink ref="A21" r:id="rId4" xr:uid="{58F6241B-B624-47DE-9C19-58533958F3B9}"/>
    <hyperlink ref="A41" r:id="rId5" xr:uid="{41BBEC46-9B83-4E3E-A9DF-8EA4710F75BF}"/>
    <hyperlink ref="A22" r:id="rId6" xr:uid="{9768A305-6B77-416B-94A2-E91EA56FB088}"/>
    <hyperlink ref="A16" r:id="rId7" xr:uid="{4692B32E-8ED1-4B43-8648-7E28B0CEA366}"/>
    <hyperlink ref="A27" r:id="rId8" xr:uid="{EA3340C7-724E-4CC8-8ADA-32F98E27ACD9}"/>
    <hyperlink ref="A28" r:id="rId9" xr:uid="{F9057B7B-B3EB-459E-A181-CCFBFF036E09}"/>
    <hyperlink ref="A29" r:id="rId10" xr:uid="{ED37322E-B360-41DA-8177-B50DB85B4866}"/>
    <hyperlink ref="A23" r:id="rId11" xr:uid="{D12F19D3-4E7E-4F7D-8E0C-D3DF09E791CC}"/>
    <hyperlink ref="A33" r:id="rId12" xr:uid="{B5E36654-E244-4413-89F6-412447A9F7BD}"/>
    <hyperlink ref="A36" r:id="rId13" xr:uid="{8753CA20-2FF1-4794-BF84-AD20A2163E51}"/>
    <hyperlink ref="A35" r:id="rId14" xr:uid="{21DA5667-DF26-42D3-9641-1C0DD4E8480E}"/>
    <hyperlink ref="A34" r:id="rId15" xr:uid="{FD86F893-8CCE-4B6C-816A-E9CB3922BDE7}"/>
    <hyperlink ref="A32" r:id="rId16" xr:uid="{2B4C2314-2862-48DD-B874-C90654DEDCE2}"/>
    <hyperlink ref="A31" r:id="rId17" xr:uid="{955B7DB4-DA96-49EB-9CEB-342ACEAAFCF1}"/>
    <hyperlink ref="A30" r:id="rId18" xr:uid="{D5521EDF-6609-4026-8E75-8EFDC13A7B53}"/>
  </hyperlinks>
  <pageMargins left="0.7" right="0.7" top="0.78740157499999996" bottom="0.78740157499999996" header="0.3" footer="0.3"/>
  <pageSetup paperSize="9" orientation="portrait" r:id="rId19"/>
  <drawing r:id="rId2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Schuljahreskalender</vt:lpstr>
      <vt:lpstr>Ferientermine</vt:lpstr>
      <vt:lpstr>Feiertage</vt:lpstr>
      <vt:lpstr>Info</vt:lpstr>
      <vt:lpstr>Tabelle3</vt:lpstr>
      <vt:lpstr>Schuljahreskalender!Druckbereich</vt:lpstr>
      <vt:lpstr>Feiertage</vt:lpstr>
      <vt:lpstr>Feiertage1</vt:lpstr>
      <vt:lpstr>Kalenderjahr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Schulkalender 2024-2025</dc:title>
  <dc:creator>alle-meine-vorlagen.de</dc:creator>
  <cp:lastModifiedBy>Timo Mutter</cp:lastModifiedBy>
  <cp:lastPrinted>2024-03-01T17:20:52Z</cp:lastPrinted>
  <dcterms:created xsi:type="dcterms:W3CDTF">2015-02-28T09:28:59Z</dcterms:created>
  <dcterms:modified xsi:type="dcterms:W3CDTF">2024-03-01T20:18:23Z</dcterms:modified>
  <cp:category>Kalender</cp:category>
  <cp:version>1.0</cp:version>
</cp:coreProperties>
</file>