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27 Feiertagskalender\2023\"/>
    </mc:Choice>
  </mc:AlternateContent>
  <xr:revisionPtr revIDLastSave="0" documentId="8_{A2ADBDCE-2C87-47F8-BC2D-AF6E291EE10F}" xr6:coauthVersionLast="47" xr6:coauthVersionMax="47" xr10:uidLastSave="{00000000-0000-0000-0000-000000000000}"/>
  <bookViews>
    <workbookView xWindow="-120" yWindow="-120" windowWidth="38640" windowHeight="21240" xr2:uid="{7721F8D4-6F67-444E-A182-9ED3A1DE6189}"/>
  </bookViews>
  <sheets>
    <sheet name="Feiertagskalender" sheetId="1" r:id="rId1"/>
    <sheet name="Einstellungen" sheetId="2" r:id="rId2"/>
    <sheet name="Info" sheetId="3" r:id="rId3"/>
  </sheets>
  <externalReferences>
    <externalReference r:id="rId4"/>
  </externalReferences>
  <definedNames>
    <definedName name="Kalenderjahr" localSheetId="2">[1]Einstellungen!$C$2</definedName>
    <definedName name="Kalenderjahr">Feiertagskalender!$A$1</definedName>
    <definedName name="Tabelle_Feiertag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I30" i="2"/>
  <c r="I31" i="2"/>
  <c r="I27" i="2"/>
  <c r="I28" i="2"/>
  <c r="I29" i="2"/>
  <c r="AG28" i="1"/>
  <c r="AG29" i="1"/>
  <c r="AG30" i="1"/>
  <c r="AG31" i="1"/>
  <c r="AG32" i="1"/>
  <c r="AG33" i="1"/>
  <c r="AG34" i="1"/>
  <c r="AG35" i="1"/>
  <c r="AG36" i="1"/>
  <c r="AG37" i="1"/>
  <c r="AD28" i="1"/>
  <c r="AC28" i="1" s="1"/>
  <c r="AD29" i="1"/>
  <c r="AC29" i="1" s="1"/>
  <c r="AD30" i="1"/>
  <c r="AD31" i="1"/>
  <c r="AD32" i="1"/>
  <c r="AC32" i="1" s="1"/>
  <c r="AD33" i="1"/>
  <c r="AC33" i="1" s="1"/>
  <c r="AD34" i="1"/>
  <c r="AD35" i="1"/>
  <c r="AC35" i="1" s="1"/>
  <c r="AD36" i="1"/>
  <c r="AC36" i="1" s="1"/>
  <c r="AD37" i="1"/>
  <c r="AC37" i="1" s="1"/>
  <c r="AC30" i="1"/>
  <c r="AC31" i="1"/>
  <c r="AC34" i="1"/>
  <c r="AD3" i="1"/>
  <c r="A1" i="1"/>
  <c r="I9" i="2" l="1"/>
  <c r="I26" i="2" l="1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I17" i="2"/>
  <c r="I16" i="2"/>
  <c r="I15" i="2"/>
  <c r="K15" i="2" s="1"/>
  <c r="I14" i="2"/>
  <c r="I13" i="2"/>
  <c r="K13" i="2" s="1"/>
  <c r="K18" i="2" s="1"/>
  <c r="I12" i="2"/>
  <c r="I11" i="2"/>
  <c r="K11" i="2" s="1"/>
  <c r="I10" i="2"/>
  <c r="K10" i="2" s="1"/>
  <c r="K9" i="2"/>
  <c r="H27" i="2" l="1"/>
  <c r="H28" i="2"/>
  <c r="H29" i="2"/>
  <c r="K17" i="2"/>
  <c r="H24" i="2"/>
  <c r="H20" i="2"/>
  <c r="H16" i="2"/>
  <c r="H21" i="2"/>
  <c r="H23" i="2"/>
  <c r="H19" i="2"/>
  <c r="H15" i="2"/>
  <c r="H14" i="2"/>
  <c r="H17" i="2"/>
  <c r="H26" i="2"/>
  <c r="H22" i="2"/>
  <c r="H18" i="2"/>
  <c r="H25" i="2"/>
  <c r="H13" i="2"/>
  <c r="H11" i="2"/>
  <c r="H9" i="2"/>
  <c r="H10" i="2"/>
  <c r="H12" i="2"/>
  <c r="K16" i="2"/>
  <c r="K14" i="2"/>
  <c r="K12" i="2"/>
  <c r="K4" i="2"/>
  <c r="K5" i="2"/>
  <c r="K6" i="2"/>
  <c r="K7" i="2"/>
  <c r="F12" i="2" l="1"/>
  <c r="F13" i="2"/>
  <c r="F15" i="2"/>
  <c r="F14" i="2"/>
  <c r="F11" i="2"/>
  <c r="G16" i="2"/>
  <c r="G12" i="2"/>
  <c r="G9" i="2"/>
  <c r="G19" i="2"/>
  <c r="G15" i="2"/>
  <c r="G11" i="2"/>
  <c r="G13" i="2"/>
  <c r="G18" i="2"/>
  <c r="G14" i="2"/>
  <c r="G10" i="2"/>
  <c r="G17" i="2"/>
  <c r="F26" i="2"/>
  <c r="F30" i="2"/>
  <c r="G31" i="2"/>
  <c r="G20" i="2"/>
  <c r="F24" i="2"/>
  <c r="G29" i="2"/>
  <c r="F22" i="2"/>
  <c r="F29" i="2"/>
  <c r="F23" i="2"/>
  <c r="G24" i="2"/>
  <c r="F28" i="2"/>
  <c r="F21" i="2"/>
  <c r="G27" i="2"/>
  <c r="F20" i="2"/>
  <c r="G22" i="2"/>
  <c r="G23" i="2"/>
  <c r="F27" i="2"/>
  <c r="G28" i="2"/>
  <c r="G21" i="2"/>
  <c r="F25" i="2"/>
  <c r="F31" i="2"/>
  <c r="G25" i="2"/>
  <c r="G26" i="2"/>
  <c r="F16" i="2"/>
  <c r="G30" i="2"/>
  <c r="F17" i="2"/>
  <c r="F10" i="2"/>
  <c r="F18" i="2"/>
  <c r="F19" i="2"/>
  <c r="F9" i="2"/>
  <c r="AG5" i="1" l="1"/>
  <c r="AD21" i="1"/>
  <c r="AC21" i="1" s="1"/>
  <c r="AG21" i="1"/>
  <c r="AD20" i="1"/>
  <c r="AC20" i="1" s="1"/>
  <c r="AG20" i="1"/>
  <c r="AG23" i="1"/>
  <c r="AD23" i="1"/>
  <c r="AC23" i="1" s="1"/>
  <c r="AG25" i="1"/>
  <c r="AD25" i="1"/>
  <c r="AC25" i="1" s="1"/>
  <c r="AG26" i="1"/>
  <c r="AD26" i="1"/>
  <c r="AC26" i="1" s="1"/>
  <c r="AG19" i="1"/>
  <c r="AD19" i="1"/>
  <c r="AC19" i="1" s="1"/>
  <c r="AD16" i="1"/>
  <c r="AG16" i="1"/>
  <c r="AD24" i="1"/>
  <c r="AC24" i="1" s="1"/>
  <c r="AG24" i="1"/>
  <c r="AG22" i="1"/>
  <c r="AD22" i="1"/>
  <c r="AC22" i="1" s="1"/>
  <c r="AD17" i="1"/>
  <c r="AG17" i="1"/>
  <c r="AD18" i="1"/>
  <c r="AG18" i="1"/>
  <c r="AD27" i="1"/>
  <c r="AC27" i="1" s="1"/>
  <c r="AG27" i="1"/>
  <c r="AD8" i="1"/>
  <c r="AG8" i="1"/>
  <c r="AG10" i="1"/>
  <c r="AD10" i="1"/>
  <c r="AG13" i="1"/>
  <c r="AD13" i="1"/>
  <c r="AG14" i="1"/>
  <c r="AD14" i="1"/>
  <c r="AG15" i="1"/>
  <c r="AD15" i="1"/>
  <c r="AG11" i="1"/>
  <c r="AD11" i="1"/>
  <c r="AG9" i="1"/>
  <c r="AD9" i="1"/>
  <c r="AG7" i="1"/>
  <c r="AD7" i="1"/>
  <c r="AG12" i="1"/>
  <c r="AD12" i="1"/>
  <c r="AD5" i="1"/>
  <c r="AC5" i="1" s="1"/>
  <c r="AG6" i="1"/>
  <c r="AD6" i="1"/>
  <c r="AC6" i="1" l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U32" i="1"/>
  <c r="V32" i="1" s="1"/>
  <c r="W32" i="1" s="1"/>
  <c r="X32" i="1" s="1"/>
  <c r="Y32" i="1" s="1"/>
  <c r="Z32" i="1" s="1"/>
  <c r="AA32" i="1" s="1"/>
  <c r="L32" i="1"/>
  <c r="M32" i="1" s="1"/>
  <c r="N32" i="1" s="1"/>
  <c r="O32" i="1" s="1"/>
  <c r="P32" i="1" s="1"/>
  <c r="Q32" i="1" s="1"/>
  <c r="R32" i="1" s="1"/>
  <c r="C32" i="1"/>
  <c r="D32" i="1" s="1"/>
  <c r="E32" i="1" s="1"/>
  <c r="F32" i="1" s="1"/>
  <c r="G32" i="1" s="1"/>
  <c r="H32" i="1" s="1"/>
  <c r="I32" i="1" s="1"/>
  <c r="U30" i="1"/>
  <c r="L30" i="1"/>
  <c r="C30" i="1"/>
  <c r="T32" i="1" l="1"/>
  <c r="U33" i="1"/>
  <c r="B32" i="1"/>
  <c r="C33" i="1"/>
  <c r="L33" i="1"/>
  <c r="K32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T33" i="1" l="1"/>
  <c r="V33" i="1"/>
  <c r="W33" i="1" s="1"/>
  <c r="X33" i="1" s="1"/>
  <c r="Y33" i="1" s="1"/>
  <c r="Z33" i="1" s="1"/>
  <c r="AA33" i="1" s="1"/>
  <c r="U34" i="1" s="1"/>
  <c r="D33" i="1"/>
  <c r="E33" i="1" s="1"/>
  <c r="F33" i="1" s="1"/>
  <c r="G33" i="1" s="1"/>
  <c r="H33" i="1" s="1"/>
  <c r="I33" i="1" s="1"/>
  <c r="C34" i="1" s="1"/>
  <c r="B33" i="1"/>
  <c r="M33" i="1"/>
  <c r="N33" i="1" s="1"/>
  <c r="O33" i="1" s="1"/>
  <c r="P33" i="1" s="1"/>
  <c r="Q33" i="1" s="1"/>
  <c r="R33" i="1" s="1"/>
  <c r="L34" i="1" s="1"/>
  <c r="K33" i="1"/>
  <c r="U24" i="1"/>
  <c r="T23" i="1"/>
  <c r="L24" i="1"/>
  <c r="K23" i="1"/>
  <c r="B23" i="1"/>
  <c r="C24" i="1"/>
  <c r="T14" i="1"/>
  <c r="U15" i="1"/>
  <c r="L15" i="1"/>
  <c r="K14" i="1"/>
  <c r="B14" i="1"/>
  <c r="C15" i="1"/>
  <c r="T5" i="1"/>
  <c r="U6" i="1"/>
  <c r="L6" i="1"/>
  <c r="K5" i="1"/>
  <c r="C5" i="1"/>
  <c r="D5" i="1" s="1"/>
  <c r="E5" i="1" s="1"/>
  <c r="F5" i="1" l="1"/>
  <c r="G5" i="1" s="1"/>
  <c r="H5" i="1" s="1"/>
  <c r="I5" i="1" s="1"/>
  <c r="C6" i="1" s="1"/>
  <c r="B6" i="1" s="1"/>
  <c r="M34" i="1"/>
  <c r="N34" i="1" s="1"/>
  <c r="O34" i="1" s="1"/>
  <c r="P34" i="1" s="1"/>
  <c r="Q34" i="1" s="1"/>
  <c r="R34" i="1" s="1"/>
  <c r="L35" i="1" s="1"/>
  <c r="K34" i="1"/>
  <c r="V34" i="1"/>
  <c r="W34" i="1" s="1"/>
  <c r="X34" i="1" s="1"/>
  <c r="Y34" i="1" s="1"/>
  <c r="Z34" i="1" s="1"/>
  <c r="AA34" i="1" s="1"/>
  <c r="U35" i="1" s="1"/>
  <c r="T34" i="1"/>
  <c r="B34" i="1"/>
  <c r="D34" i="1"/>
  <c r="E34" i="1" s="1"/>
  <c r="F34" i="1" s="1"/>
  <c r="G34" i="1" s="1"/>
  <c r="H34" i="1" s="1"/>
  <c r="I34" i="1" s="1"/>
  <c r="C3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D6" i="1" l="1"/>
  <c r="E6" i="1" s="1"/>
  <c r="F6" i="1" s="1"/>
  <c r="G6" i="1" s="1"/>
  <c r="H6" i="1" s="1"/>
  <c r="I6" i="1" s="1"/>
  <c r="C7" i="1" s="1"/>
  <c r="B5" i="1"/>
  <c r="B35" i="1"/>
  <c r="D35" i="1"/>
  <c r="E35" i="1" s="1"/>
  <c r="F35" i="1" s="1"/>
  <c r="G35" i="1" s="1"/>
  <c r="H35" i="1" s="1"/>
  <c r="I35" i="1" s="1"/>
  <c r="C36" i="1" s="1"/>
  <c r="V35" i="1"/>
  <c r="W35" i="1" s="1"/>
  <c r="X35" i="1" s="1"/>
  <c r="Y35" i="1" s="1"/>
  <c r="Z35" i="1" s="1"/>
  <c r="AA35" i="1" s="1"/>
  <c r="U36" i="1" s="1"/>
  <c r="T35" i="1"/>
  <c r="K35" i="1"/>
  <c r="M35" i="1"/>
  <c r="N35" i="1" s="1"/>
  <c r="O35" i="1" s="1"/>
  <c r="P35" i="1" s="1"/>
  <c r="Q35" i="1" s="1"/>
  <c r="R35" i="1" s="1"/>
  <c r="L3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M36" i="1" l="1"/>
  <c r="N36" i="1" s="1"/>
  <c r="O36" i="1" s="1"/>
  <c r="P36" i="1" s="1"/>
  <c r="Q36" i="1" s="1"/>
  <c r="R36" i="1" s="1"/>
  <c r="L37" i="1" s="1"/>
  <c r="K36" i="1"/>
  <c r="B36" i="1"/>
  <c r="D36" i="1"/>
  <c r="E36" i="1" s="1"/>
  <c r="F36" i="1" s="1"/>
  <c r="G36" i="1" s="1"/>
  <c r="H36" i="1" s="1"/>
  <c r="I36" i="1" s="1"/>
  <c r="C37" i="1" s="1"/>
  <c r="V36" i="1"/>
  <c r="W36" i="1" s="1"/>
  <c r="X36" i="1" s="1"/>
  <c r="Y36" i="1" s="1"/>
  <c r="Z36" i="1" s="1"/>
  <c r="AA36" i="1" s="1"/>
  <c r="U37" i="1" s="1"/>
  <c r="T36" i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V37" i="1" l="1"/>
  <c r="W37" i="1" s="1"/>
  <c r="X37" i="1" s="1"/>
  <c r="Y37" i="1" s="1"/>
  <c r="Z37" i="1" s="1"/>
  <c r="AA37" i="1" s="1"/>
  <c r="T37" i="1"/>
  <c r="M37" i="1"/>
  <c r="N37" i="1" s="1"/>
  <c r="O37" i="1" s="1"/>
  <c r="P37" i="1" s="1"/>
  <c r="Q37" i="1" s="1"/>
  <c r="R37" i="1" s="1"/>
  <c r="K37" i="1"/>
  <c r="B37" i="1"/>
  <c r="D37" i="1"/>
  <c r="E37" i="1" s="1"/>
  <c r="F37" i="1" s="1"/>
  <c r="G37" i="1" s="1"/>
  <c r="H37" i="1" s="1"/>
  <c r="I37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V28" i="1" l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<sst xmlns="http://schemas.openxmlformats.org/spreadsheetml/2006/main" count="361" uniqueCount="84">
  <si>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</si>
  <si>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</si>
  <si>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</si>
  <si>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</si>
  <si>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</si>
  <si>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</si>
  <si>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</si>
  <si>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</si>
  <si>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</si>
  <si>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Ostersonntag</t>
  </si>
  <si>
    <t>Ostermontag</t>
  </si>
  <si>
    <t>Pfingstmontag</t>
  </si>
  <si>
    <t>1. Weihnachtstag</t>
  </si>
  <si>
    <t>2. Weihnachtstag</t>
  </si>
  <si>
    <t>Feiertag</t>
  </si>
  <si>
    <t>+</t>
  </si>
  <si>
    <t>Christi Himmelfahrt</t>
  </si>
  <si>
    <t>Fronleichnam</t>
  </si>
  <si>
    <t>Buß- und Bettag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</si>
  <si>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</si>
  <si>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</si>
  <si>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</si>
  <si>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</si>
  <si>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</si>
  <si>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</si>
  <si>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</si>
  <si>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</si>
  <si>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</si>
  <si>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</si>
  <si>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</si>
  <si>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</si>
  <si>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</si>
  <si>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</si>
  <si>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</si>
  <si>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Schleswig-Holstein</t>
  </si>
  <si>
    <t>Heilige Drei Könige</t>
  </si>
  <si>
    <t>Internationaler Frauentag</t>
  </si>
  <si>
    <t>Maifeiertag</t>
  </si>
  <si>
    <t>Mariä Himmelfahrt</t>
  </si>
  <si>
    <t>Weltkindertag</t>
  </si>
  <si>
    <t>Tag der Deutschen Einheit</t>
  </si>
  <si>
    <t>Reformationstag</t>
  </si>
  <si>
    <t>Allerheiligen</t>
  </si>
  <si>
    <t>Datum</t>
  </si>
  <si>
    <t xml:space="preserve"> &lt;-- Wähle hier das Bundesland aus, für das die Feiertage angezeigt werden sollen</t>
  </si>
  <si>
    <t xml:space="preserve"> &lt;-- in den gelben Bereich kannst du bis zu 5 eigene Feiertage eintragen</t>
  </si>
  <si>
    <t xml:space="preserve"> Es gibt z.B. Städte die einen Feiertag haben.</t>
  </si>
  <si>
    <t xml:space="preserve"> In der Spalte "Feiertag" gibst du den Namen des Feiertages ein</t>
  </si>
  <si>
    <t xml:space="preserve"> Gib im der Spalte "Datum" das Datum in der Form "01.01.2020" ein.</t>
  </si>
  <si>
    <t xml:space="preserve"> &lt;-- Gib hier das gewünschte Kalenderjahr ein, z.B. "2020"</t>
  </si>
  <si>
    <t>Passwort für Blattschutz: "Schutz"</t>
  </si>
  <si>
    <t>Allgemeine Information über diese Vorlage</t>
  </si>
  <si>
    <t>Eingabemöglichkeiten</t>
  </si>
  <si>
    <t>Allgemeine Hinweise</t>
  </si>
  <si>
    <t>Die Vorlage kannst du frei verwenden und auch deinen Bedürfnissen anpassen.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</si>
  <si>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</si>
  <si>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</si>
  <si>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</si>
  <si>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</si>
  <si>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</si>
  <si>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</si>
  <si>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Wartungsplaner</t>
  </si>
  <si>
    <t>￭ Excel Vorlage Sparplan</t>
  </si>
  <si>
    <t>oder</t>
  </si>
  <si>
    <t>￭ Finanzplanungstools für Excel</t>
  </si>
  <si>
    <t>￭ Zeiterfassung für Projekte</t>
  </si>
  <si>
    <t>￭ Anwesenheitsliste</t>
  </si>
  <si>
    <t>￭ Excel Vorlage Vertretungsplan</t>
  </si>
  <si>
    <t>￭ Geburtstagskalender zum Ausdrucken</t>
  </si>
  <si>
    <t>￭ Bauzeitenplaner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</si>
  <si>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</si>
  <si>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</si>
  <si>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</si>
  <si>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</si>
  <si>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</si>
  <si>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</si>
  <si>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</si>
  <si>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Feiertagskalender für Excel</t>
  </si>
  <si>
    <t>Mit der Vorlage "Feiertagskalender für Excel" kannst du die Feiertage eines beliebigen Bundeslandes  in einem Kalender anzeigen lassen. Das Kalenderjahr und auch das Bundesland kann individuell eingestellt werden.</t>
  </si>
  <si>
    <t>Im Tabellenblatt "Einstellungen" kannst du das Kalenderjahr in Form von zum Beispiel "2021" eingeben. Ebenso kannst du dort über ein Pull-Down-Menü eines der 16 Bundesländer auswählen.</t>
  </si>
  <si>
    <t>Version 1.1</t>
  </si>
  <si>
    <t>Versionshistorie:</t>
  </si>
  <si>
    <t xml:space="preserve">02.01.2021     Version 1.1 erstellt. Im Tabellenblatt "Einstellungen" hat der Feiertag Fronleichnam nicht </t>
  </si>
  <si>
    <t xml:space="preserve">                          gestimmt. +50 wurde auf +60 korrigiert (Zelle K18).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</si>
</sst>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rgb="FF0070C0"/>
      <name val="Calibri"/>
      <family val="2"/>
      <scheme val="minor"/>
    </font>
    <font>
      <b/>
      <sz val="38"/>
      <color theme="8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FF0000"/>
      <name val="Arial"/>
      <family val="2"/>
    </font>
    <font>
      <sz val="7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rgb="FF0070C0"/>
      <name val="Arial"/>
      <family val="2"/>
    </font>
    <font>
      <b/>
      <sz val="9"/>
      <color rgb="FF0070C0"/>
      <name val="Arial"/>
      <family val="2"/>
    </font>
    <font>
      <sz val="11"/>
      <color rgb="FF0070C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4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0" xfId="0" applyFont="1"/>
    <xf numFmtId="0" fontId="11" fillId="3" borderId="3" xfId="0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4" fillId="5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5" borderId="8" xfId="0" applyNumberFormat="1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 textRotation="90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11" xfId="0" applyFont="1" applyBorder="1"/>
    <xf numFmtId="0" fontId="0" fillId="4" borderId="10" xfId="0" applyFill="1" applyBorder="1" applyAlignment="1">
      <alignment horizontal="center" vertical="center"/>
    </xf>
    <xf numFmtId="0" fontId="24" fillId="0" borderId="12" xfId="0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4" fontId="0" fillId="0" borderId="13" xfId="0" applyNumberFormat="1" applyBorder="1" applyAlignment="1">
      <alignment horizontal="left"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0" fontId="25" fillId="0" borderId="11" xfId="0" applyFont="1" applyBorder="1"/>
    <xf numFmtId="0" fontId="25" fillId="0" borderId="11" xfId="0" applyFont="1" applyBorder="1" applyAlignment="1">
      <alignment horizontal="center" vertical="center"/>
    </xf>
    <xf numFmtId="14" fontId="17" fillId="7" borderId="0" xfId="0" applyNumberFormat="1" applyFont="1" applyFill="1" applyAlignment="1">
      <alignment horizontal="left"/>
    </xf>
    <xf numFmtId="0" fontId="17" fillId="7" borderId="0" xfId="0" applyFont="1" applyFill="1"/>
    <xf numFmtId="0" fontId="2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vertical="top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14" fontId="0" fillId="0" borderId="18" xfId="0" applyNumberForma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1" fillId="0" borderId="0" xfId="0" applyFont="1" applyAlignment="1">
      <alignment horizontal="left" indent="3"/>
    </xf>
    <xf numFmtId="0" fontId="32" fillId="0" borderId="0" xfId="0" applyFont="1" applyAlignment="1">
      <alignment horizontal="left" indent="3"/>
    </xf>
    <xf numFmtId="0" fontId="17" fillId="0" borderId="0" xfId="0" applyFont="1" applyAlignment="1">
      <alignment horizontal="center" vertical="center"/>
    </xf>
    <xf numFmtId="0" fontId="0" fillId="8" borderId="20" xfId="0" applyFill="1" applyBorder="1" applyAlignment="1" applyProtection="1">
      <alignment vertical="center"/>
      <protection locked="0"/>
    </xf>
    <xf numFmtId="0" fontId="0" fillId="8" borderId="22" xfId="0" applyFill="1" applyBorder="1" applyAlignment="1" applyProtection="1">
      <alignment vertical="center"/>
      <protection locked="0"/>
    </xf>
    <xf numFmtId="14" fontId="0" fillId="8" borderId="23" xfId="0" applyNumberFormat="1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28" fillId="6" borderId="17" xfId="0" applyFont="1" applyFill="1" applyBorder="1" applyAlignment="1" applyProtection="1">
      <alignment horizontal="center" vertical="center"/>
      <protection locked="0"/>
    </xf>
    <xf numFmtId="0" fontId="28" fillId="6" borderId="0" xfId="0" applyFont="1" applyFill="1" applyAlignment="1" applyProtection="1">
      <alignment horizontal="center" vertical="center"/>
      <protection locked="0"/>
    </xf>
    <xf numFmtId="0" fontId="33" fillId="0" borderId="0" xfId="0" applyFont="1"/>
    <xf numFmtId="14" fontId="0" fillId="8" borderId="21" xfId="0" applyNumberFormat="1" applyFill="1" applyBorder="1" applyAlignment="1" applyProtection="1">
      <alignment horizontal="left" vertical="center"/>
      <protection locked="0"/>
    </xf>
    <xf numFmtId="0" fontId="35" fillId="0" borderId="0" xfId="2" applyFont="1"/>
    <xf numFmtId="0" fontId="2" fillId="0" borderId="0" xfId="2"/>
    <xf numFmtId="0" fontId="36" fillId="0" borderId="0" xfId="2" applyFont="1"/>
    <xf numFmtId="0" fontId="37" fillId="0" borderId="0" xfId="2" applyFont="1"/>
    <xf numFmtId="0" fontId="38" fillId="9" borderId="0" xfId="2" applyFont="1" applyFill="1"/>
    <xf numFmtId="0" fontId="34" fillId="9" borderId="0" xfId="2" applyFont="1" applyFill="1"/>
    <xf numFmtId="0" fontId="39" fillId="0" borderId="0" xfId="2" applyFont="1" applyAlignment="1">
      <alignment vertical="top" wrapText="1"/>
    </xf>
    <xf numFmtId="0" fontId="17" fillId="0" borderId="0" xfId="2" applyFont="1"/>
    <xf numFmtId="0" fontId="2" fillId="0" borderId="0" xfId="2" applyAlignment="1">
      <alignment wrapText="1"/>
    </xf>
    <xf numFmtId="0" fontId="40" fillId="0" borderId="0" xfId="2" applyFont="1"/>
    <xf numFmtId="0" fontId="41" fillId="9" borderId="0" xfId="2" applyFont="1" applyFill="1"/>
    <xf numFmtId="0" fontId="42" fillId="0" borderId="0" xfId="2" applyFont="1" applyAlignment="1">
      <alignment vertical="top" wrapText="1"/>
    </xf>
    <xf numFmtId="0" fontId="2" fillId="0" borderId="24" xfId="2" applyBorder="1"/>
    <xf numFmtId="0" fontId="2" fillId="0" borderId="24" xfId="2" applyBorder="1" applyAlignment="1">
      <alignment wrapText="1"/>
    </xf>
    <xf numFmtId="0" fontId="43" fillId="0" borderId="0" xfId="2" applyFont="1"/>
    <xf numFmtId="0" fontId="44" fillId="0" borderId="0" xfId="3" applyFont="1" applyAlignment="1">
      <alignment horizontal="left"/>
    </xf>
    <xf numFmtId="0" fontId="1" fillId="0" borderId="0" xfId="3" applyAlignment="1">
      <alignment horizontal="left"/>
    </xf>
    <xf numFmtId="0" fontId="8" fillId="0" borderId="0" xfId="3" applyFont="1" applyAlignment="1">
      <alignment horizontal="left"/>
    </xf>
    <xf numFmtId="0" fontId="1" fillId="0" borderId="0" xfId="3" applyAlignment="1">
      <alignment horizontal="left" indent="1"/>
    </xf>
    <xf numFmtId="0" fontId="45" fillId="0" borderId="0" xfId="2" applyFont="1" applyAlignment="1">
      <alignment horizontal="left"/>
    </xf>
    <xf numFmtId="0" fontId="46" fillId="0" borderId="0" xfId="4" applyAlignment="1">
      <alignment horizontal="left" indent="1"/>
    </xf>
    <xf numFmtId="0" fontId="47" fillId="0" borderId="0" xfId="3" applyFont="1" applyAlignment="1">
      <alignment horizontal="left" indent="1"/>
    </xf>
    <xf numFmtId="0" fontId="6" fillId="0" borderId="0" xfId="2" applyFont="1" applyAlignment="1">
      <alignment horizontal="right"/>
    </xf>
    <xf numFmtId="0" fontId="20" fillId="0" borderId="0" xfId="2" applyFont="1" applyAlignment="1">
      <alignment horizontal="left" indent="1"/>
    </xf>
    <xf numFmtId="0" fontId="43" fillId="0" borderId="0" xfId="2" applyFont="1" applyAlignment="1">
      <alignment horizontal="left" indent="1"/>
    </xf>
    <xf numFmtId="0" fontId="48" fillId="0" borderId="0" xfId="2" applyFont="1"/>
    <xf numFmtId="0" fontId="27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/>
    </xf>
    <xf numFmtId="0" fontId="1" fillId="0" borderId="0" xfId="3" applyAlignment="1">
      <alignment horizontal="left"/>
    </xf>
  </cellXfs>
  <cellStyles count="5">
    <cellStyle name="Link" xfId="1" builtinId="8"/>
    <cellStyle name="Link 2" xfId="3" xr:uid="{262508D8-FE54-413C-9429-2692429F2F34}"/>
    <cellStyle name="Link 3" xfId="4" xr:uid="{31909B0B-10A8-480C-8F59-34BAE7DEB1A3}"/>
    <cellStyle name="Standard" xfId="0" builtinId="0"/>
    <cellStyle name="Standard 3" xfId="2" xr:uid="{2F42160F-2956-4877-BE59-7E376C5230A3}"/>
  </cellStyles>
  <dxfs count="17">
    <dxf>
      <fill>
        <patternFill>
          <bgColor rgb="FF00B0F0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653143</xdr:colOff>
      <xdr:row>35</xdr:row>
      <xdr:rowOff>143445</xdr:rowOff>
    </xdr:from>
    <xdr:to>
      <xdr:col>32</xdr:col>
      <xdr:colOff>1224642</xdr:colOff>
      <xdr:row>37</xdr:row>
      <xdr:rowOff>12573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7D25BC-7B22-47AF-AB04-4BA33A666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6036" y="13029409"/>
          <a:ext cx="3061606" cy="603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05CC-1001-48F3-BFEA-ABBBD26F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tter-Software/Website%20-%20Alle_meine_Vorlagen.de/Hochgeladen/102%20Ausleihliste/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Benutzerdefiniert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034A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private-finanzplanung-tools-fuer-excel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bauzeitenplaner-vorlage-fuer-excel/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wartungsplaner-fuer-excel/" TargetMode="External"/><Relationship Id="rId11" Type="http://schemas.openxmlformats.org/officeDocument/2006/relationships/hyperlink" Target="https://www.alle-meine-vorlagen.de/excel-vorlage-sparplan-ruecklagen-durch-monatliche-sparraten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39"/>
  <sheetViews>
    <sheetView showGridLines="0" tabSelected="1" zoomScale="70" zoomScaleNormal="70" workbookViewId="0">
      <selection activeCell="B39" sqref="B39:AI39"/>
    </sheetView>
  </sheetViews>
  <sheetFormatPr baseColWidth="10" defaultColWidth="0" defaultRowHeight="23.25" zeroHeight="1" x14ac:dyDescent="0.35"/>
  <cols>
    <col min="1" max="1" width="3" style="1" customWidth="1"/>
    <col min="2" max="28" width="6.7109375" style="1" customWidth="1"/>
    <col min="29" max="29" width="10" style="51" customWidth="1"/>
    <col min="30" max="30" width="6.7109375" style="21" customWidth="1"/>
    <col min="31" max="31" width="6.7109375" style="1" customWidth="1"/>
    <col min="32" max="32" width="37.28515625" style="1" customWidth="1"/>
    <col min="33" max="33" width="20.7109375" style="20" customWidth="1"/>
    <col min="34" max="34" width="3.140625" style="1" customWidth="1"/>
    <col min="35" max="35" width="6.7109375" style="1" hidden="1" customWidth="1"/>
    <col min="36" max="36" width="5.7109375" style="1" hidden="1" customWidth="1"/>
    <col min="37" max="37" width="0" style="1" hidden="1" customWidth="1"/>
    <col min="38" max="16384" width="11.42578125" style="1" hidden="1"/>
  </cols>
  <sheetData>
    <row r="1" spans="1:36" ht="45" customHeight="1" x14ac:dyDescent="0.25">
      <c r="A1" s="96">
        <f>Einstellungen!F3</f>
        <v>2023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C1" s="53"/>
      <c r="AD1" s="1"/>
      <c r="AG1" s="1"/>
      <c r="AH1" s="53"/>
      <c r="AI1" s="26"/>
      <c r="AJ1" s="26"/>
    </row>
    <row r="2" spans="1:36" ht="15" customHeight="1" thickBot="1" x14ac:dyDescent="0.4">
      <c r="AD2" s="29"/>
      <c r="AE2" s="30"/>
      <c r="AF2" s="30"/>
      <c r="AG2" s="31"/>
    </row>
    <row r="3" spans="1:36" ht="29.1" customHeight="1" thickTop="1" x14ac:dyDescent="0.25">
      <c r="B3" s="2">
        <v>1</v>
      </c>
      <c r="C3" s="98">
        <f>DATE(Kalenderjahr,B3,1)</f>
        <v>44927</v>
      </c>
      <c r="D3" s="98"/>
      <c r="E3" s="98"/>
      <c r="F3" s="98"/>
      <c r="G3" s="98"/>
      <c r="H3" s="98"/>
      <c r="I3" s="99"/>
      <c r="K3" s="2">
        <v>2</v>
      </c>
      <c r="L3" s="98">
        <f>DATE(Kalenderjahr,K3,1)</f>
        <v>44958</v>
      </c>
      <c r="M3" s="98"/>
      <c r="N3" s="98"/>
      <c r="O3" s="98"/>
      <c r="P3" s="98"/>
      <c r="Q3" s="98"/>
      <c r="R3" s="99"/>
      <c r="T3" s="2">
        <v>3</v>
      </c>
      <c r="U3" s="98">
        <f>DATE(Kalenderjahr,T3,1)</f>
        <v>44986</v>
      </c>
      <c r="V3" s="98"/>
      <c r="W3" s="98"/>
      <c r="X3" s="98"/>
      <c r="Y3" s="98"/>
      <c r="Z3" s="98"/>
      <c r="AA3" s="99"/>
      <c r="AC3" s="1"/>
      <c r="AD3" s="100" t="str">
        <f>"Feiertage "&amp;Einstellungen!F4</f>
        <v>Feiertage Baden-Württemberg</v>
      </c>
      <c r="AE3" s="100"/>
      <c r="AF3" s="100"/>
      <c r="AG3" s="100"/>
      <c r="AH3" s="6"/>
      <c r="AI3" s="6"/>
    </row>
    <row r="4" spans="1:36" ht="29.1" customHeight="1" x14ac:dyDescent="0.3">
      <c r="B4" s="7"/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9" t="s">
        <v>6</v>
      </c>
      <c r="J4" s="10"/>
      <c r="K4" s="7"/>
      <c r="L4" s="8" t="s">
        <v>0</v>
      </c>
      <c r="M4" s="8" t="s">
        <v>1</v>
      </c>
      <c r="N4" s="8" t="s">
        <v>2</v>
      </c>
      <c r="O4" s="8" t="s">
        <v>3</v>
      </c>
      <c r="P4" s="8" t="s">
        <v>4</v>
      </c>
      <c r="Q4" s="8" t="s">
        <v>5</v>
      </c>
      <c r="R4" s="9" t="s">
        <v>6</v>
      </c>
      <c r="S4" s="10"/>
      <c r="T4" s="7"/>
      <c r="U4" s="8" t="s">
        <v>0</v>
      </c>
      <c r="V4" s="8" t="s">
        <v>1</v>
      </c>
      <c r="W4" s="8" t="s">
        <v>2</v>
      </c>
      <c r="X4" s="8" t="s">
        <v>3</v>
      </c>
      <c r="Y4" s="8" t="s">
        <v>4</v>
      </c>
      <c r="Z4" s="8" t="s">
        <v>5</v>
      </c>
      <c r="AA4" s="9" t="s">
        <v>6</v>
      </c>
      <c r="AC4" s="1"/>
      <c r="AD4" s="100"/>
      <c r="AE4" s="100"/>
      <c r="AF4" s="100"/>
      <c r="AG4" s="100"/>
      <c r="AH4" s="3"/>
      <c r="AI4" s="3"/>
    </row>
    <row r="5" spans="1:36" ht="29.1" customHeight="1" x14ac:dyDescent="0.35">
      <c r="B5" s="11">
        <f>IF(I5&lt;&gt;"",WEEKNUM(I5,21),"")</f>
        <v>52</v>
      </c>
      <c r="C5" s="12" t="str">
        <f>IF(WEEKDAY(DATE(Kalenderjahr,B3,1),2)=1,DATE(Kalenderjahr,B3,1),"")</f>
        <v/>
      </c>
      <c r="D5" s="12" t="str">
        <f>IF(C5="",IF(WEEKDAY(DATE(Kalenderjahr,B3,1),2)=2,DATE(Kalenderjahr,B3,1),""),C5+1)</f>
        <v/>
      </c>
      <c r="E5" s="12" t="str">
        <f>IF(D5="",IF(WEEKDAY(DATE(Kalenderjahr,B3,1),2)=3,DATE(Kalenderjahr,B3,1),""),D5+1)</f>
        <v/>
      </c>
      <c r="F5" s="12" t="str">
        <f>IF(E5="",IF(WEEKDAY(DATE(Kalenderjahr,B3,1),2)=4,DATE(Kalenderjahr,B3,1),""),E5+1)</f>
        <v/>
      </c>
      <c r="G5" s="12" t="str">
        <f>IF(F5="",IF(WEEKDAY(DATE(Kalenderjahr,B3,1),2)=5,DATE(Kalenderjahr,B3,1),""),F5+1)</f>
        <v/>
      </c>
      <c r="H5" s="13" t="str">
        <f>IF(G5="",IF(WEEKDAY(DATE(Kalenderjahr,B3,1),2)=6,DATE(Kalenderjahr,B3,1),""),G5+1)</f>
        <v/>
      </c>
      <c r="I5" s="14">
        <f>IF(H5="",IF(WEEKDAY(DATE(Kalenderjahr,B3,1),2)=7,DATE(Kalenderjahr,B3,1),""),H5+1)</f>
        <v>44927</v>
      </c>
      <c r="J5" s="10"/>
      <c r="K5" s="11">
        <f>IF(R5&lt;&gt;"",WEEKNUM(R5,21),"")</f>
        <v>5</v>
      </c>
      <c r="L5" s="12" t="str">
        <f>IF(WEEKDAY(DATE(Kalenderjahr,K3,1),2)=1,DATE(Kalenderjahr,K3,1),"")</f>
        <v/>
      </c>
      <c r="M5" s="12" t="str">
        <f>IF(L5="",IF(WEEKDAY(DATE(Kalenderjahr,K3,1),2)=2,DATE(Kalenderjahr,K3,1),""),L5+1)</f>
        <v/>
      </c>
      <c r="N5" s="12">
        <f>IF(M5="",IF(WEEKDAY(DATE(Kalenderjahr,K3,1),2)=3,DATE(Kalenderjahr,K3,1),""),M5+1)</f>
        <v>44958</v>
      </c>
      <c r="O5" s="12">
        <f>IF(N5="",IF(WEEKDAY(DATE(Kalenderjahr,K3,1),2)=4,DATE(Kalenderjahr,K3,1),""),N5+1)</f>
        <v>44959</v>
      </c>
      <c r="P5" s="12">
        <f>IF(O5="",IF(WEEKDAY(DATE(Kalenderjahr,K3,1),2)=5,DATE(Kalenderjahr,K3,1),""),O5+1)</f>
        <v>44960</v>
      </c>
      <c r="Q5" s="13">
        <f>IF(P5="",IF(WEEKDAY(DATE(Kalenderjahr,K3,1),2)=6,DATE(Kalenderjahr,K3,1),""),P5+1)</f>
        <v>44961</v>
      </c>
      <c r="R5" s="14">
        <f>IF(Q5="",IF(WEEKDAY(DATE(Kalenderjahr,K3,1),2)=7,DATE(Kalenderjahr,K3,1),""),Q5+1)</f>
        <v>44962</v>
      </c>
      <c r="S5" s="10"/>
      <c r="T5" s="11">
        <f>IF(AA5&lt;&gt;"",WEEKNUM(AA5,21),"")</f>
        <v>9</v>
      </c>
      <c r="U5" s="12" t="str">
        <f>IF(WEEKDAY(DATE(Kalenderjahr,T3,1),2)=1,DATE(Kalenderjahr,T3,1),"")</f>
        <v/>
      </c>
      <c r="V5" s="12" t="str">
        <f>IF(U5="",IF(WEEKDAY(DATE(Kalenderjahr,T3,1),2)=2,DATE(Kalenderjahr,T3,1),""),U5+1)</f>
        <v/>
      </c>
      <c r="W5" s="12">
        <f>IF(V5="",IF(WEEKDAY(DATE(Kalenderjahr,T3,1),2)=3,DATE(Kalenderjahr,T3,1),""),V5+1)</f>
        <v>44986</v>
      </c>
      <c r="X5" s="12">
        <f>IF(W5="",IF(WEEKDAY(DATE(Kalenderjahr,T3,1),2)=4,DATE(Kalenderjahr,T3,1),""),W5+1)</f>
        <v>44987</v>
      </c>
      <c r="Y5" s="12">
        <f>IF(X5="",IF(WEEKDAY(DATE(Kalenderjahr,T3,1),2)=5,DATE(Kalenderjahr,T3,1),""),X5+1)</f>
        <v>44988</v>
      </c>
      <c r="Z5" s="13">
        <f>IF(Y5="",IF(WEEKDAY(DATE(Kalenderjahr,T3,1),2)=6,DATE(Kalenderjahr,T3,1),""),Y5+1)</f>
        <v>44989</v>
      </c>
      <c r="AA5" s="14">
        <f>IF(Z5="",IF(WEEKDAY(DATE(Kalenderjahr,T3,1),2)=7,DATE(Kalenderjahr,T3,1),""),Z5+1)</f>
        <v>44990</v>
      </c>
      <c r="AC5" s="52">
        <f>IF(AD5&lt;&gt;"",1,"")</f>
        <v>1</v>
      </c>
      <c r="AD5" s="32" t="str">
        <f>IF(Einstellungen!G9="","",Einstellungen!G9)</f>
        <v>Neujahr</v>
      </c>
      <c r="AE5" s="33"/>
      <c r="AF5" s="34"/>
      <c r="AG5" s="35">
        <f>IF(Einstellungen!G9="","",DATE(YEAR(Einstellungen!F9),MONTH(Einstellungen!F9),DAY(Einstellungen!F9)))</f>
        <v>44927</v>
      </c>
      <c r="AH5" s="4"/>
      <c r="AI5" s="5"/>
    </row>
    <row r="6" spans="1:36" ht="29.1" customHeight="1" x14ac:dyDescent="0.35">
      <c r="B6" s="11">
        <f>IF(C6&lt;&gt;"",WEEKNUM(C6,21),"")</f>
        <v>1</v>
      </c>
      <c r="C6" s="12">
        <f>I5+1</f>
        <v>44928</v>
      </c>
      <c r="D6" s="12">
        <f t="shared" ref="D6:I8" si="0">C6+1</f>
        <v>44929</v>
      </c>
      <c r="E6" s="12">
        <f t="shared" si="0"/>
        <v>44930</v>
      </c>
      <c r="F6" s="12">
        <f t="shared" si="0"/>
        <v>44931</v>
      </c>
      <c r="G6" s="12">
        <f t="shared" si="0"/>
        <v>44932</v>
      </c>
      <c r="H6" s="13">
        <f t="shared" si="0"/>
        <v>44933</v>
      </c>
      <c r="I6" s="14">
        <f t="shared" si="0"/>
        <v>44934</v>
      </c>
      <c r="J6" s="10"/>
      <c r="K6" s="11">
        <f>IF(L6&lt;&gt;"",WEEKNUM(L6,21),"")</f>
        <v>6</v>
      </c>
      <c r="L6" s="12">
        <f>R5+1</f>
        <v>44963</v>
      </c>
      <c r="M6" s="12">
        <f t="shared" ref="M6:M8" si="1">L6+1</f>
        <v>44964</v>
      </c>
      <c r="N6" s="12">
        <f t="shared" ref="N6:N8" si="2">M6+1</f>
        <v>44965</v>
      </c>
      <c r="O6" s="12">
        <f t="shared" ref="O6:O8" si="3">N6+1</f>
        <v>44966</v>
      </c>
      <c r="P6" s="12">
        <f t="shared" ref="P6:P8" si="4">O6+1</f>
        <v>44967</v>
      </c>
      <c r="Q6" s="13">
        <f t="shared" ref="Q6:Q8" si="5">P6+1</f>
        <v>44968</v>
      </c>
      <c r="R6" s="14">
        <f t="shared" ref="R6:R8" si="6">Q6+1</f>
        <v>44969</v>
      </c>
      <c r="S6" s="10"/>
      <c r="T6" s="11">
        <f>IF(U6&lt;&gt;"",WEEKNUM(U6,21),"")</f>
        <v>10</v>
      </c>
      <c r="U6" s="12">
        <f>AA5+1</f>
        <v>44991</v>
      </c>
      <c r="V6" s="12">
        <f t="shared" ref="V6:V8" si="7">U6+1</f>
        <v>44992</v>
      </c>
      <c r="W6" s="12">
        <f t="shared" ref="W6:W8" si="8">V6+1</f>
        <v>44993</v>
      </c>
      <c r="X6" s="12">
        <f t="shared" ref="X6:X8" si="9">W6+1</f>
        <v>44994</v>
      </c>
      <c r="Y6" s="12">
        <f t="shared" ref="Y6:Y8" si="10">X6+1</f>
        <v>44995</v>
      </c>
      <c r="Z6" s="13">
        <f t="shared" ref="Z6:Z8" si="11">Y6+1</f>
        <v>44996</v>
      </c>
      <c r="AA6" s="14">
        <f t="shared" ref="AA6:AA8" si="12">Z6+1</f>
        <v>44997</v>
      </c>
      <c r="AC6" s="52">
        <f t="shared" ref="AC6:AC15" si="13">IF(AD6&lt;&gt;"",AC5+1,"")</f>
        <v>2</v>
      </c>
      <c r="AD6" s="32" t="str">
        <f>IF(Einstellungen!G10="","",Einstellungen!G10)</f>
        <v>Heilige Drei Könige</v>
      </c>
      <c r="AE6" s="36"/>
      <c r="AF6" s="36"/>
      <c r="AG6" s="35">
        <f>IF(Einstellungen!G10="","",DATE(YEAR(Einstellungen!F10),MONTH(Einstellungen!F10),DAY(Einstellungen!F10)))</f>
        <v>44932</v>
      </c>
      <c r="AH6" s="4"/>
      <c r="AI6" s="5"/>
    </row>
    <row r="7" spans="1:36" ht="29.1" customHeight="1" x14ac:dyDescent="0.35">
      <c r="B7" s="11">
        <f>IF(C7&lt;&gt;"",WEEKNUM(C7,21),"")</f>
        <v>2</v>
      </c>
      <c r="C7" s="12">
        <f>I6+1</f>
        <v>44935</v>
      </c>
      <c r="D7" s="12">
        <f t="shared" si="0"/>
        <v>44936</v>
      </c>
      <c r="E7" s="12">
        <f t="shared" si="0"/>
        <v>44937</v>
      </c>
      <c r="F7" s="12">
        <f t="shared" si="0"/>
        <v>44938</v>
      </c>
      <c r="G7" s="12">
        <f t="shared" si="0"/>
        <v>44939</v>
      </c>
      <c r="H7" s="13">
        <f t="shared" si="0"/>
        <v>44940</v>
      </c>
      <c r="I7" s="14">
        <f t="shared" si="0"/>
        <v>44941</v>
      </c>
      <c r="J7" s="10"/>
      <c r="K7" s="11">
        <f>IF(L7&lt;&gt;"",WEEKNUM(L7,21),"")</f>
        <v>7</v>
      </c>
      <c r="L7" s="12">
        <f>R6+1</f>
        <v>44970</v>
      </c>
      <c r="M7" s="12">
        <f t="shared" si="1"/>
        <v>44971</v>
      </c>
      <c r="N7" s="12">
        <f t="shared" si="2"/>
        <v>44972</v>
      </c>
      <c r="O7" s="12">
        <f t="shared" si="3"/>
        <v>44973</v>
      </c>
      <c r="P7" s="12">
        <f t="shared" si="4"/>
        <v>44974</v>
      </c>
      <c r="Q7" s="13">
        <f t="shared" si="5"/>
        <v>44975</v>
      </c>
      <c r="R7" s="14">
        <f t="shared" si="6"/>
        <v>44976</v>
      </c>
      <c r="S7" s="10"/>
      <c r="T7" s="11">
        <f>IF(U7&lt;&gt;"",WEEKNUM(U7,21),"")</f>
        <v>11</v>
      </c>
      <c r="U7" s="12">
        <f>AA6+1</f>
        <v>44998</v>
      </c>
      <c r="V7" s="12">
        <f t="shared" si="7"/>
        <v>44999</v>
      </c>
      <c r="W7" s="12">
        <f t="shared" si="8"/>
        <v>45000</v>
      </c>
      <c r="X7" s="12">
        <f t="shared" si="9"/>
        <v>45001</v>
      </c>
      <c r="Y7" s="12">
        <f t="shared" si="10"/>
        <v>45002</v>
      </c>
      <c r="Z7" s="13">
        <f t="shared" si="11"/>
        <v>45003</v>
      </c>
      <c r="AA7" s="14">
        <f t="shared" si="12"/>
        <v>45004</v>
      </c>
      <c r="AC7" s="52">
        <f t="shared" si="13"/>
        <v>3</v>
      </c>
      <c r="AD7" s="32" t="str">
        <f>IF(Einstellungen!G11="","",Einstellungen!G11)</f>
        <v>Karfreitag</v>
      </c>
      <c r="AE7" s="37"/>
      <c r="AF7" s="37"/>
      <c r="AG7" s="35">
        <f>IF(Einstellungen!G11="","",DATE(YEAR(Einstellungen!F11),MONTH(Einstellungen!F11),DAY(Einstellungen!F11)))</f>
        <v>45023</v>
      </c>
      <c r="AH7" s="4"/>
      <c r="AI7" s="19"/>
    </row>
    <row r="8" spans="1:36" ht="29.1" customHeight="1" x14ac:dyDescent="0.35">
      <c r="B8" s="11">
        <f>IF(C8&lt;&gt;"",WEEKNUM(C8,21),"")</f>
        <v>3</v>
      </c>
      <c r="C8" s="12">
        <f>I7+1</f>
        <v>44942</v>
      </c>
      <c r="D8" s="12">
        <f t="shared" si="0"/>
        <v>44943</v>
      </c>
      <c r="E8" s="12">
        <f t="shared" si="0"/>
        <v>44944</v>
      </c>
      <c r="F8" s="12">
        <f t="shared" si="0"/>
        <v>44945</v>
      </c>
      <c r="G8" s="12">
        <f t="shared" si="0"/>
        <v>44946</v>
      </c>
      <c r="H8" s="13">
        <f t="shared" si="0"/>
        <v>44947</v>
      </c>
      <c r="I8" s="14">
        <f t="shared" si="0"/>
        <v>44948</v>
      </c>
      <c r="J8" s="10"/>
      <c r="K8" s="11">
        <f>IF(L8&lt;&gt;"",WEEKNUM(L8,21),"")</f>
        <v>8</v>
      </c>
      <c r="L8" s="12">
        <f>R7+1</f>
        <v>44977</v>
      </c>
      <c r="M8" s="12">
        <f t="shared" si="1"/>
        <v>44978</v>
      </c>
      <c r="N8" s="12">
        <f t="shared" si="2"/>
        <v>44979</v>
      </c>
      <c r="O8" s="12">
        <f t="shared" si="3"/>
        <v>44980</v>
      </c>
      <c r="P8" s="12">
        <f t="shared" si="4"/>
        <v>44981</v>
      </c>
      <c r="Q8" s="13">
        <f t="shared" si="5"/>
        <v>44982</v>
      </c>
      <c r="R8" s="14">
        <f t="shared" si="6"/>
        <v>44983</v>
      </c>
      <c r="S8" s="10"/>
      <c r="T8" s="11">
        <f>IF(U8&lt;&gt;"",WEEKNUM(U8,21),"")</f>
        <v>12</v>
      </c>
      <c r="U8" s="12">
        <f>AA7+1</f>
        <v>45005</v>
      </c>
      <c r="V8" s="12">
        <f t="shared" si="7"/>
        <v>45006</v>
      </c>
      <c r="W8" s="12">
        <f t="shared" si="8"/>
        <v>45007</v>
      </c>
      <c r="X8" s="12">
        <f t="shared" si="9"/>
        <v>45008</v>
      </c>
      <c r="Y8" s="12">
        <f t="shared" si="10"/>
        <v>45009</v>
      </c>
      <c r="Z8" s="13">
        <f t="shared" si="11"/>
        <v>45010</v>
      </c>
      <c r="AA8" s="14">
        <f t="shared" si="12"/>
        <v>45011</v>
      </c>
      <c r="AC8" s="52">
        <f t="shared" si="13"/>
        <v>4</v>
      </c>
      <c r="AD8" s="32" t="str">
        <f>IF(Einstellungen!G12="","",Einstellungen!G12)</f>
        <v>Ostersonntag</v>
      </c>
      <c r="AE8" s="37"/>
      <c r="AF8" s="37"/>
      <c r="AG8" s="35">
        <f>IF(Einstellungen!G12="","",DATE(YEAR(Einstellungen!F12),MONTH(Einstellungen!F12),DAY(Einstellungen!F12)))</f>
        <v>45025</v>
      </c>
      <c r="AH8" s="4"/>
      <c r="AI8" s="5"/>
    </row>
    <row r="9" spans="1:36" ht="29.1" customHeight="1" x14ac:dyDescent="0.35">
      <c r="B9" s="11">
        <f>IF(C9&lt;&gt;"",WEEKNUM(C9,21),"")</f>
        <v>4</v>
      </c>
      <c r="C9" s="12">
        <f>IF(I8="","",IF(MONTH(I8)=MONTH(I8+1),I8+1,""))</f>
        <v>44949</v>
      </c>
      <c r="D9" s="12">
        <f t="shared" ref="D9:I10" si="14">IF(C9="","",IF(MONTH(C9)=MONTH(C9+1),C9+1,""))</f>
        <v>44950</v>
      </c>
      <c r="E9" s="12">
        <f t="shared" si="14"/>
        <v>44951</v>
      </c>
      <c r="F9" s="12">
        <f t="shared" si="14"/>
        <v>44952</v>
      </c>
      <c r="G9" s="12">
        <f t="shared" si="14"/>
        <v>44953</v>
      </c>
      <c r="H9" s="13">
        <f t="shared" si="14"/>
        <v>44954</v>
      </c>
      <c r="I9" s="14">
        <f t="shared" si="14"/>
        <v>44955</v>
      </c>
      <c r="J9" s="10"/>
      <c r="K9" s="11">
        <f>IF(L9&lt;&gt;"",WEEKNUM(L9,21),"")</f>
        <v>9</v>
      </c>
      <c r="L9" s="12">
        <f>IF(R8="","",IF(MONTH(R8)=MONTH(R8+1),R8+1,""))</f>
        <v>44984</v>
      </c>
      <c r="M9" s="12">
        <f t="shared" ref="M9:M10" si="15">IF(L9="","",IF(MONTH(L9)=MONTH(L9+1),L9+1,""))</f>
        <v>44985</v>
      </c>
      <c r="N9" s="12" t="str">
        <f t="shared" ref="N9:N10" si="16">IF(M9="","",IF(MONTH(M9)=MONTH(M9+1),M9+1,""))</f>
        <v/>
      </c>
      <c r="O9" s="12" t="str">
        <f t="shared" ref="O9:O10" si="17">IF(N9="","",IF(MONTH(N9)=MONTH(N9+1),N9+1,""))</f>
        <v/>
      </c>
      <c r="P9" s="12" t="str">
        <f t="shared" ref="P9:P10" si="18">IF(O9="","",IF(MONTH(O9)=MONTH(O9+1),O9+1,""))</f>
        <v/>
      </c>
      <c r="Q9" s="13" t="str">
        <f t="shared" ref="Q9:Q10" si="19">IF(P9="","",IF(MONTH(P9)=MONTH(P9+1),P9+1,""))</f>
        <v/>
      </c>
      <c r="R9" s="14" t="str">
        <f t="shared" ref="R9:R10" si="20">IF(Q9="","",IF(MONTH(Q9)=MONTH(Q9+1),Q9+1,""))</f>
        <v/>
      </c>
      <c r="S9" s="10"/>
      <c r="T9" s="11">
        <f>IF(U9&lt;&gt;"",WEEKNUM(U9,21),"")</f>
        <v>13</v>
      </c>
      <c r="U9" s="12">
        <f>IF(AA8="","",IF(MONTH(AA8)=MONTH(AA8+1),AA8+1,""))</f>
        <v>45012</v>
      </c>
      <c r="V9" s="12">
        <f t="shared" ref="V9:V10" si="21">IF(U9="","",IF(MONTH(U9)=MONTH(U9+1),U9+1,""))</f>
        <v>45013</v>
      </c>
      <c r="W9" s="12">
        <f t="shared" ref="W9:W10" si="22">IF(V9="","",IF(MONTH(V9)=MONTH(V9+1),V9+1,""))</f>
        <v>45014</v>
      </c>
      <c r="X9" s="12">
        <f t="shared" ref="X9:X10" si="23">IF(W9="","",IF(MONTH(W9)=MONTH(W9+1),W9+1,""))</f>
        <v>45015</v>
      </c>
      <c r="Y9" s="12">
        <f t="shared" ref="Y9:Y10" si="24">IF(X9="","",IF(MONTH(X9)=MONTH(X9+1),X9+1,""))</f>
        <v>45016</v>
      </c>
      <c r="Z9" s="13" t="str">
        <f t="shared" ref="Z9:Z10" si="25">IF(Y9="","",IF(MONTH(Y9)=MONTH(Y9+1),Y9+1,""))</f>
        <v/>
      </c>
      <c r="AA9" s="14" t="str">
        <f t="shared" ref="AA9:AA10" si="26">IF(Z9="","",IF(MONTH(Z9)=MONTH(Z9+1),Z9+1,""))</f>
        <v/>
      </c>
      <c r="AC9" s="52">
        <f t="shared" si="13"/>
        <v>5</v>
      </c>
      <c r="AD9" s="32" t="str">
        <f>IF(Einstellungen!G13="","",Einstellungen!G13)</f>
        <v>Ostermontag</v>
      </c>
      <c r="AE9" s="37"/>
      <c r="AF9" s="37"/>
      <c r="AG9" s="35">
        <f>IF(Einstellungen!G13="","",DATE(YEAR(Einstellungen!F13),MONTH(Einstellungen!F13),DAY(Einstellungen!F13)))</f>
        <v>45026</v>
      </c>
      <c r="AH9" s="4"/>
      <c r="AI9" s="5"/>
    </row>
    <row r="10" spans="1:36" ht="29.1" customHeight="1" thickBot="1" x14ac:dyDescent="0.4">
      <c r="B10" s="15">
        <f>IF(C10&lt;&gt;"",WEEKNUM(C10,21),"")</f>
        <v>5</v>
      </c>
      <c r="C10" s="16">
        <f>IF(I9="","",IF(MONTH(I9)=MONTH(I9+1),I9+1,""))</f>
        <v>44956</v>
      </c>
      <c r="D10" s="16">
        <f t="shared" si="14"/>
        <v>44957</v>
      </c>
      <c r="E10" s="16" t="str">
        <f t="shared" si="14"/>
        <v/>
      </c>
      <c r="F10" s="16" t="str">
        <f t="shared" si="14"/>
        <v/>
      </c>
      <c r="G10" s="16" t="str">
        <f t="shared" si="14"/>
        <v/>
      </c>
      <c r="H10" s="17" t="str">
        <f t="shared" si="14"/>
        <v/>
      </c>
      <c r="I10" s="18" t="str">
        <f t="shared" si="14"/>
        <v/>
      </c>
      <c r="J10" s="10"/>
      <c r="K10" s="15" t="str">
        <f>IF(L10&lt;&gt;"",WEEKNUM(L10,21),"")</f>
        <v/>
      </c>
      <c r="L10" s="16" t="str">
        <f>IF(R9="","",IF(MONTH(R9)=MONTH(R9+1),R9+1,""))</f>
        <v/>
      </c>
      <c r="M10" s="16" t="str">
        <f t="shared" si="15"/>
        <v/>
      </c>
      <c r="N10" s="16" t="str">
        <f t="shared" si="16"/>
        <v/>
      </c>
      <c r="O10" s="16" t="str">
        <f t="shared" si="17"/>
        <v/>
      </c>
      <c r="P10" s="16" t="str">
        <f t="shared" si="18"/>
        <v/>
      </c>
      <c r="Q10" s="17" t="str">
        <f t="shared" si="19"/>
        <v/>
      </c>
      <c r="R10" s="18" t="str">
        <f t="shared" si="20"/>
        <v/>
      </c>
      <c r="S10" s="10"/>
      <c r="T10" s="15" t="str">
        <f>IF(U10&lt;&gt;"",WEEKNUM(U10,21),"")</f>
        <v/>
      </c>
      <c r="U10" s="16" t="str">
        <f>IF(AA9="","",IF(MONTH(AA9)=MONTH(AA9+1),AA9+1,""))</f>
        <v/>
      </c>
      <c r="V10" s="16" t="str">
        <f t="shared" si="21"/>
        <v/>
      </c>
      <c r="W10" s="16" t="str">
        <f t="shared" si="22"/>
        <v/>
      </c>
      <c r="X10" s="16" t="str">
        <f t="shared" si="23"/>
        <v/>
      </c>
      <c r="Y10" s="16" t="str">
        <f t="shared" si="24"/>
        <v/>
      </c>
      <c r="Z10" s="17" t="str">
        <f t="shared" si="25"/>
        <v/>
      </c>
      <c r="AA10" s="18" t="str">
        <f t="shared" si="26"/>
        <v/>
      </c>
      <c r="AC10" s="52">
        <f t="shared" si="13"/>
        <v>6</v>
      </c>
      <c r="AD10" s="32" t="str">
        <f>IF(Einstellungen!G14="","",Einstellungen!G14)</f>
        <v>Maifeiertag</v>
      </c>
      <c r="AE10" s="37"/>
      <c r="AF10" s="37"/>
      <c r="AG10" s="35">
        <f>IF(Einstellungen!G14="","",DATE(YEAR(Einstellungen!F14),MONTH(Einstellungen!F14),DAY(Einstellungen!F14)))</f>
        <v>45047</v>
      </c>
      <c r="AH10" s="4"/>
      <c r="AI10" s="4"/>
    </row>
    <row r="11" spans="1:36" ht="29.1" customHeight="1" thickTop="1" thickBot="1" x14ac:dyDescent="0.4">
      <c r="AC11" s="52">
        <f t="shared" si="13"/>
        <v>7</v>
      </c>
      <c r="AD11" s="32" t="str">
        <f>IF(Einstellungen!G15="","",Einstellungen!G15)</f>
        <v>Christi Himmelfahrt</v>
      </c>
      <c r="AE11" s="37"/>
      <c r="AF11" s="37"/>
      <c r="AG11" s="35">
        <f>IF(Einstellungen!G15="","",DATE(YEAR(Einstellungen!F15),MONTH(Einstellungen!F15),DAY(Einstellungen!F15)))</f>
        <v>45064</v>
      </c>
    </row>
    <row r="12" spans="1:36" ht="29.1" customHeight="1" thickTop="1" x14ac:dyDescent="0.35">
      <c r="B12" s="2">
        <v>4</v>
      </c>
      <c r="C12" s="98">
        <f>DATE(Kalenderjahr,B12,1)</f>
        <v>45017</v>
      </c>
      <c r="D12" s="98"/>
      <c r="E12" s="98"/>
      <c r="F12" s="98"/>
      <c r="G12" s="98"/>
      <c r="H12" s="98"/>
      <c r="I12" s="99"/>
      <c r="K12" s="2">
        <v>5</v>
      </c>
      <c r="L12" s="98">
        <f>DATE(Kalenderjahr,K12,1)</f>
        <v>45047</v>
      </c>
      <c r="M12" s="98"/>
      <c r="N12" s="98"/>
      <c r="O12" s="98"/>
      <c r="P12" s="98"/>
      <c r="Q12" s="98"/>
      <c r="R12" s="99"/>
      <c r="T12" s="2">
        <v>6</v>
      </c>
      <c r="U12" s="98">
        <f>DATE(Kalenderjahr,T12,1)</f>
        <v>45078</v>
      </c>
      <c r="V12" s="98"/>
      <c r="W12" s="98"/>
      <c r="X12" s="98"/>
      <c r="Y12" s="98"/>
      <c r="Z12" s="98"/>
      <c r="AA12" s="99"/>
      <c r="AC12" s="52">
        <f t="shared" si="13"/>
        <v>8</v>
      </c>
      <c r="AD12" s="32" t="str">
        <f>IF(Einstellungen!G16="","",Einstellungen!G16)</f>
        <v>Pfingstmontag</v>
      </c>
      <c r="AE12" s="37"/>
      <c r="AF12" s="37"/>
      <c r="AG12" s="35">
        <f>IF(Einstellungen!G16="","",DATE(YEAR(Einstellungen!F16),MONTH(Einstellungen!F16),DAY(Einstellungen!F16)))</f>
        <v>45075</v>
      </c>
      <c r="AH12" s="6"/>
      <c r="AI12" s="6"/>
    </row>
    <row r="13" spans="1:36" ht="29.1" customHeight="1" x14ac:dyDescent="0.35">
      <c r="B13" s="7"/>
      <c r="C13" s="8" t="s">
        <v>0</v>
      </c>
      <c r="D13" s="8" t="s">
        <v>1</v>
      </c>
      <c r="E13" s="8" t="s">
        <v>2</v>
      </c>
      <c r="F13" s="8" t="s">
        <v>3</v>
      </c>
      <c r="G13" s="8" t="s">
        <v>4</v>
      </c>
      <c r="H13" s="8" t="s">
        <v>5</v>
      </c>
      <c r="I13" s="9" t="s">
        <v>6</v>
      </c>
      <c r="J13" s="10"/>
      <c r="K13" s="7"/>
      <c r="L13" s="8" t="s">
        <v>0</v>
      </c>
      <c r="M13" s="8" t="s">
        <v>1</v>
      </c>
      <c r="N13" s="8" t="s">
        <v>2</v>
      </c>
      <c r="O13" s="8" t="s">
        <v>3</v>
      </c>
      <c r="P13" s="8" t="s">
        <v>4</v>
      </c>
      <c r="Q13" s="8" t="s">
        <v>5</v>
      </c>
      <c r="R13" s="9" t="s">
        <v>6</v>
      </c>
      <c r="S13" s="10"/>
      <c r="T13" s="7"/>
      <c r="U13" s="8" t="s">
        <v>0</v>
      </c>
      <c r="V13" s="8" t="s">
        <v>1</v>
      </c>
      <c r="W13" s="8" t="s">
        <v>2</v>
      </c>
      <c r="X13" s="8" t="s">
        <v>3</v>
      </c>
      <c r="Y13" s="8" t="s">
        <v>4</v>
      </c>
      <c r="Z13" s="8" t="s">
        <v>5</v>
      </c>
      <c r="AA13" s="9" t="s">
        <v>6</v>
      </c>
      <c r="AC13" s="52">
        <f t="shared" si="13"/>
        <v>9</v>
      </c>
      <c r="AD13" s="32" t="str">
        <f>IF(Einstellungen!G17="","",Einstellungen!G17)</f>
        <v>Fronleichnam</v>
      </c>
      <c r="AE13" s="30"/>
      <c r="AF13" s="30"/>
      <c r="AG13" s="35">
        <f>IF(Einstellungen!G17="","",DATE(YEAR(Einstellungen!F17),MONTH(Einstellungen!F17),DAY(Einstellungen!F17)))</f>
        <v>45085</v>
      </c>
      <c r="AH13" s="3"/>
      <c r="AI13" s="3"/>
    </row>
    <row r="14" spans="1:36" ht="29.1" customHeight="1" x14ac:dyDescent="0.35">
      <c r="B14" s="11">
        <f>IF(I14&lt;&gt;"",WEEKNUM(I14,21),"")</f>
        <v>13</v>
      </c>
      <c r="C14" s="12" t="str">
        <f>IF(WEEKDAY(DATE(Kalenderjahr,B12,1),2)=1,DATE(Kalenderjahr,B12,1),"")</f>
        <v/>
      </c>
      <c r="D14" s="12" t="str">
        <f>IF(C14="",IF(WEEKDAY(DATE(Kalenderjahr,B12,1),2)=2,DATE(Kalenderjahr,B12,1),""),C14+1)</f>
        <v/>
      </c>
      <c r="E14" s="12" t="str">
        <f>IF(D14="",IF(WEEKDAY(DATE(Kalenderjahr,B12,1),2)=3,DATE(Kalenderjahr,B12,1),""),D14+1)</f>
        <v/>
      </c>
      <c r="F14" s="12" t="str">
        <f>IF(E14="",IF(WEEKDAY(DATE(Kalenderjahr,B12,1),2)=4,DATE(Kalenderjahr,B12,1),""),E14+1)</f>
        <v/>
      </c>
      <c r="G14" s="12" t="str">
        <f>IF(F14="",IF(WEEKDAY(DATE(Kalenderjahr,B12,1),2)=5,DATE(Kalenderjahr,B12,1),""),F14+1)</f>
        <v/>
      </c>
      <c r="H14" s="13">
        <f>IF(G14="",IF(WEEKDAY(DATE(Kalenderjahr,B12,1),2)=6,DATE(Kalenderjahr,B12,1),""),G14+1)</f>
        <v>45017</v>
      </c>
      <c r="I14" s="14">
        <f>IF(H14="",IF(WEEKDAY(DATE(Kalenderjahr,B12,1),2)=7,DATE(Kalenderjahr,B12,1),""),H14+1)</f>
        <v>45018</v>
      </c>
      <c r="J14" s="10"/>
      <c r="K14" s="11">
        <f>IF(R14&lt;&gt;"",WEEKNUM(R14,21),"")</f>
        <v>18</v>
      </c>
      <c r="L14" s="12">
        <f>IF(WEEKDAY(DATE(Kalenderjahr,K12,1),2)=1,DATE(Kalenderjahr,K12,1),"")</f>
        <v>45047</v>
      </c>
      <c r="M14" s="12">
        <f>IF(L14="",IF(WEEKDAY(DATE(Kalenderjahr,K12,1),2)=2,DATE(Kalenderjahr,K12,1),""),L14+1)</f>
        <v>45048</v>
      </c>
      <c r="N14" s="12">
        <f>IF(M14="",IF(WEEKDAY(DATE(Kalenderjahr,K12,1),2)=3,DATE(Kalenderjahr,K12,1),""),M14+1)</f>
        <v>45049</v>
      </c>
      <c r="O14" s="12">
        <f>IF(N14="",IF(WEEKDAY(DATE(Kalenderjahr,K12,1),2)=4,DATE(Kalenderjahr,K12,1),""),N14+1)</f>
        <v>45050</v>
      </c>
      <c r="P14" s="12">
        <f>IF(O14="",IF(WEEKDAY(DATE(Kalenderjahr,K12,1),2)=5,DATE(Kalenderjahr,K12,1),""),O14+1)</f>
        <v>45051</v>
      </c>
      <c r="Q14" s="13">
        <f>IF(P14="",IF(WEEKDAY(DATE(Kalenderjahr,K12,1),2)=6,DATE(Kalenderjahr,K12,1),""),P14+1)</f>
        <v>45052</v>
      </c>
      <c r="R14" s="14">
        <f>IF(Q14="",IF(WEEKDAY(DATE(Kalenderjahr,K12,1),2)=7,DATE(Kalenderjahr,K12,1),""),Q14+1)</f>
        <v>45053</v>
      </c>
      <c r="S14" s="10"/>
      <c r="T14" s="11">
        <f>IF(AA14&lt;&gt;"",WEEKNUM(AA14,21),"")</f>
        <v>22</v>
      </c>
      <c r="U14" s="12" t="str">
        <f>IF(WEEKDAY(DATE(Kalenderjahr,T12,1),2)=1,DATE(Kalenderjahr,T12,1),"")</f>
        <v/>
      </c>
      <c r="V14" s="12" t="str">
        <f>IF(U14="",IF(WEEKDAY(DATE(Kalenderjahr,T12,1),2)=2,DATE(Kalenderjahr,T12,1),""),U14+1)</f>
        <v/>
      </c>
      <c r="W14" s="12" t="str">
        <f>IF(V14="",IF(WEEKDAY(DATE(Kalenderjahr,T12,1),2)=3,DATE(Kalenderjahr,T12,1),""),V14+1)</f>
        <v/>
      </c>
      <c r="X14" s="12">
        <f>IF(W14="",IF(WEEKDAY(DATE(Kalenderjahr,T12,1),2)=4,DATE(Kalenderjahr,T12,1),""),W14+1)</f>
        <v>45078</v>
      </c>
      <c r="Y14" s="12">
        <f>IF(X14="",IF(WEEKDAY(DATE(Kalenderjahr,T12,1),2)=5,DATE(Kalenderjahr,T12,1),""),X14+1)</f>
        <v>45079</v>
      </c>
      <c r="Z14" s="13">
        <f>IF(Y14="",IF(WEEKDAY(DATE(Kalenderjahr,T12,1),2)=6,DATE(Kalenderjahr,T12,1),""),Y14+1)</f>
        <v>45080</v>
      </c>
      <c r="AA14" s="14">
        <f>IF(Z14="",IF(WEEKDAY(DATE(Kalenderjahr,T12,1),2)=7,DATE(Kalenderjahr,T12,1),""),Z14+1)</f>
        <v>45081</v>
      </c>
      <c r="AC14" s="52">
        <f t="shared" si="13"/>
        <v>10</v>
      </c>
      <c r="AD14" s="32" t="str">
        <f>IF(Einstellungen!G18="","",Einstellungen!G18)</f>
        <v>Tag der Deutschen Einheit</v>
      </c>
      <c r="AE14" s="33"/>
      <c r="AF14" s="33"/>
      <c r="AG14" s="35">
        <f>IF(Einstellungen!G18="","",DATE(YEAR(Einstellungen!F18),MONTH(Einstellungen!F18),DAY(Einstellungen!F18)))</f>
        <v>45202</v>
      </c>
      <c r="AH14" s="4"/>
      <c r="AI14" s="5"/>
    </row>
    <row r="15" spans="1:36" ht="29.1" customHeight="1" x14ac:dyDescent="0.35">
      <c r="B15" s="11">
        <f>IF(C15&lt;&gt;"",WEEKNUM(C15,21),"")</f>
        <v>14</v>
      </c>
      <c r="C15" s="12">
        <f>I14+1</f>
        <v>45019</v>
      </c>
      <c r="D15" s="12">
        <f t="shared" ref="D15:D17" si="27">C15+1</f>
        <v>45020</v>
      </c>
      <c r="E15" s="12">
        <f t="shared" ref="E15:E17" si="28">D15+1</f>
        <v>45021</v>
      </c>
      <c r="F15" s="12">
        <f t="shared" ref="F15:F17" si="29">E15+1</f>
        <v>45022</v>
      </c>
      <c r="G15" s="12">
        <f t="shared" ref="G15:G17" si="30">F15+1</f>
        <v>45023</v>
      </c>
      <c r="H15" s="13">
        <f t="shared" ref="H15:H17" si="31">G15+1</f>
        <v>45024</v>
      </c>
      <c r="I15" s="14">
        <f t="shared" ref="I15:I17" si="32">H15+1</f>
        <v>45025</v>
      </c>
      <c r="J15" s="10"/>
      <c r="K15" s="11">
        <f>IF(L15&lt;&gt;"",WEEKNUM(L15,21),"")</f>
        <v>19</v>
      </c>
      <c r="L15" s="12">
        <f>R14+1</f>
        <v>45054</v>
      </c>
      <c r="M15" s="12">
        <f t="shared" ref="M15:M17" si="33">L15+1</f>
        <v>45055</v>
      </c>
      <c r="N15" s="12">
        <f t="shared" ref="N15:N17" si="34">M15+1</f>
        <v>45056</v>
      </c>
      <c r="O15" s="12">
        <f t="shared" ref="O15:O17" si="35">N15+1</f>
        <v>45057</v>
      </c>
      <c r="P15" s="12">
        <f t="shared" ref="P15:P17" si="36">O15+1</f>
        <v>45058</v>
      </c>
      <c r="Q15" s="13">
        <f t="shared" ref="Q15:Q17" si="37">P15+1</f>
        <v>45059</v>
      </c>
      <c r="R15" s="14">
        <f t="shared" ref="R15:R17" si="38">Q15+1</f>
        <v>45060</v>
      </c>
      <c r="S15" s="10"/>
      <c r="T15" s="11">
        <f>IF(U15&lt;&gt;"",WEEKNUM(U15,21),"")</f>
        <v>23</v>
      </c>
      <c r="U15" s="12">
        <f>AA14+1</f>
        <v>45082</v>
      </c>
      <c r="V15" s="12">
        <f t="shared" ref="V15:V17" si="39">U15+1</f>
        <v>45083</v>
      </c>
      <c r="W15" s="12">
        <f t="shared" ref="W15:W17" si="40">V15+1</f>
        <v>45084</v>
      </c>
      <c r="X15" s="12">
        <f t="shared" ref="X15:X17" si="41">W15+1</f>
        <v>45085</v>
      </c>
      <c r="Y15" s="12">
        <f t="shared" ref="Y15:Y17" si="42">X15+1</f>
        <v>45086</v>
      </c>
      <c r="Z15" s="13">
        <f t="shared" ref="Z15:Z17" si="43">Y15+1</f>
        <v>45087</v>
      </c>
      <c r="AA15" s="14">
        <f t="shared" ref="AA15:AA17" si="44">Z15+1</f>
        <v>45088</v>
      </c>
      <c r="AC15" s="52">
        <f t="shared" si="13"/>
        <v>11</v>
      </c>
      <c r="AD15" s="32" t="str">
        <f>IF(Einstellungen!G19="","",Einstellungen!G19)</f>
        <v>Allerheiligen</v>
      </c>
      <c r="AE15" s="36"/>
      <c r="AF15" s="36"/>
      <c r="AG15" s="35">
        <f>IF(Einstellungen!G19="","",DATE(YEAR(Einstellungen!F19),MONTH(Einstellungen!F19),DAY(Einstellungen!F19)))</f>
        <v>45231</v>
      </c>
      <c r="AH15" s="4"/>
      <c r="AI15" s="5"/>
    </row>
    <row r="16" spans="1:36" ht="29.1" customHeight="1" x14ac:dyDescent="0.35">
      <c r="B16" s="11">
        <f>IF(C16&lt;&gt;"",WEEKNUM(C16,21),"")</f>
        <v>15</v>
      </c>
      <c r="C16" s="12">
        <f>I15+1</f>
        <v>45026</v>
      </c>
      <c r="D16" s="12">
        <f t="shared" si="27"/>
        <v>45027</v>
      </c>
      <c r="E16" s="12">
        <f t="shared" si="28"/>
        <v>45028</v>
      </c>
      <c r="F16" s="12">
        <f t="shared" si="29"/>
        <v>45029</v>
      </c>
      <c r="G16" s="12">
        <f t="shared" si="30"/>
        <v>45030</v>
      </c>
      <c r="H16" s="13">
        <f t="shared" si="31"/>
        <v>45031</v>
      </c>
      <c r="I16" s="14">
        <f t="shared" si="32"/>
        <v>45032</v>
      </c>
      <c r="J16" s="10"/>
      <c r="K16" s="11">
        <f>IF(L16&lt;&gt;"",WEEKNUM(L16,21),"")</f>
        <v>20</v>
      </c>
      <c r="L16" s="12">
        <f>R15+1</f>
        <v>45061</v>
      </c>
      <c r="M16" s="12">
        <f t="shared" si="33"/>
        <v>45062</v>
      </c>
      <c r="N16" s="12">
        <f t="shared" si="34"/>
        <v>45063</v>
      </c>
      <c r="O16" s="12">
        <f t="shared" si="35"/>
        <v>45064</v>
      </c>
      <c r="P16" s="12">
        <f t="shared" si="36"/>
        <v>45065</v>
      </c>
      <c r="Q16" s="13">
        <f t="shared" si="37"/>
        <v>45066</v>
      </c>
      <c r="R16" s="14">
        <f t="shared" si="38"/>
        <v>45067</v>
      </c>
      <c r="S16" s="10"/>
      <c r="T16" s="11">
        <f>IF(U16&lt;&gt;"",WEEKNUM(U16,21),"")</f>
        <v>24</v>
      </c>
      <c r="U16" s="12">
        <f>AA15+1</f>
        <v>45089</v>
      </c>
      <c r="V16" s="12">
        <f t="shared" si="39"/>
        <v>45090</v>
      </c>
      <c r="W16" s="12">
        <f t="shared" si="40"/>
        <v>45091</v>
      </c>
      <c r="X16" s="12">
        <f t="shared" si="41"/>
        <v>45092</v>
      </c>
      <c r="Y16" s="12">
        <f t="shared" si="42"/>
        <v>45093</v>
      </c>
      <c r="Z16" s="13">
        <f t="shared" si="43"/>
        <v>45094</v>
      </c>
      <c r="AA16" s="14">
        <f t="shared" si="44"/>
        <v>45095</v>
      </c>
      <c r="AC16" s="52">
        <f t="shared" ref="AC16:AC37" si="45">IF(AD16&lt;&gt;"",AC15+1,"")</f>
        <v>12</v>
      </c>
      <c r="AD16" s="32" t="str">
        <f>IF(Einstellungen!G20="","",Einstellungen!G20)</f>
        <v>1. Weihnachtstag</v>
      </c>
      <c r="AE16" s="37"/>
      <c r="AF16" s="37"/>
      <c r="AG16" s="35">
        <f>IF(Einstellungen!G20="","",DATE(YEAR(Einstellungen!F20),MONTH(Einstellungen!F20),DAY(Einstellungen!F20)))</f>
        <v>45285</v>
      </c>
      <c r="AH16" s="4"/>
      <c r="AI16" s="5"/>
    </row>
    <row r="17" spans="2:35" ht="29.1" customHeight="1" x14ac:dyDescent="0.35">
      <c r="B17" s="11">
        <f>IF(C17&lt;&gt;"",WEEKNUM(C17,21),"")</f>
        <v>16</v>
      </c>
      <c r="C17" s="12">
        <f>I16+1</f>
        <v>45033</v>
      </c>
      <c r="D17" s="12">
        <f t="shared" si="27"/>
        <v>45034</v>
      </c>
      <c r="E17" s="12">
        <f t="shared" si="28"/>
        <v>45035</v>
      </c>
      <c r="F17" s="12">
        <f t="shared" si="29"/>
        <v>45036</v>
      </c>
      <c r="G17" s="12">
        <f t="shared" si="30"/>
        <v>45037</v>
      </c>
      <c r="H17" s="13">
        <f t="shared" si="31"/>
        <v>45038</v>
      </c>
      <c r="I17" s="14">
        <f t="shared" si="32"/>
        <v>45039</v>
      </c>
      <c r="J17" s="10"/>
      <c r="K17" s="11">
        <f>IF(L17&lt;&gt;"",WEEKNUM(L17,21),"")</f>
        <v>21</v>
      </c>
      <c r="L17" s="12">
        <f>R16+1</f>
        <v>45068</v>
      </c>
      <c r="M17" s="12">
        <f t="shared" si="33"/>
        <v>45069</v>
      </c>
      <c r="N17" s="12">
        <f t="shared" si="34"/>
        <v>45070</v>
      </c>
      <c r="O17" s="12">
        <f t="shared" si="35"/>
        <v>45071</v>
      </c>
      <c r="P17" s="12">
        <f t="shared" si="36"/>
        <v>45072</v>
      </c>
      <c r="Q17" s="13">
        <f t="shared" si="37"/>
        <v>45073</v>
      </c>
      <c r="R17" s="14">
        <f t="shared" si="38"/>
        <v>45074</v>
      </c>
      <c r="S17" s="10"/>
      <c r="T17" s="11">
        <f>IF(U17&lt;&gt;"",WEEKNUM(U17,21),"")</f>
        <v>25</v>
      </c>
      <c r="U17" s="12">
        <f>AA16+1</f>
        <v>45096</v>
      </c>
      <c r="V17" s="12">
        <f t="shared" si="39"/>
        <v>45097</v>
      </c>
      <c r="W17" s="12">
        <f t="shared" si="40"/>
        <v>45098</v>
      </c>
      <c r="X17" s="12">
        <f t="shared" si="41"/>
        <v>45099</v>
      </c>
      <c r="Y17" s="12">
        <f t="shared" si="42"/>
        <v>45100</v>
      </c>
      <c r="Z17" s="13">
        <f t="shared" si="43"/>
        <v>45101</v>
      </c>
      <c r="AA17" s="14">
        <f t="shared" si="44"/>
        <v>45102</v>
      </c>
      <c r="AC17" s="52">
        <f t="shared" si="45"/>
        <v>13</v>
      </c>
      <c r="AD17" s="32" t="str">
        <f>IF(Einstellungen!G21="","",Einstellungen!G21)</f>
        <v>2. Weihnachtstag</v>
      </c>
      <c r="AE17" s="37"/>
      <c r="AF17" s="37"/>
      <c r="AG17" s="35">
        <f>IF(Einstellungen!G21="","",DATE(YEAR(Einstellungen!F21),MONTH(Einstellungen!F21),DAY(Einstellungen!F21)))</f>
        <v>45286</v>
      </c>
      <c r="AH17" s="4"/>
      <c r="AI17" s="5"/>
    </row>
    <row r="18" spans="2:35" ht="29.1" customHeight="1" x14ac:dyDescent="0.35">
      <c r="B18" s="11">
        <f>IF(C18&lt;&gt;"",WEEKNUM(C18,21),"")</f>
        <v>17</v>
      </c>
      <c r="C18" s="12">
        <f>IF(I17="","",IF(MONTH(I17)=MONTH(I17+1),I17+1,""))</f>
        <v>45040</v>
      </c>
      <c r="D18" s="12">
        <f t="shared" ref="D18:D19" si="46">IF(C18="","",IF(MONTH(C18)=MONTH(C18+1),C18+1,""))</f>
        <v>45041</v>
      </c>
      <c r="E18" s="12">
        <f t="shared" ref="E18:E19" si="47">IF(D18="","",IF(MONTH(D18)=MONTH(D18+1),D18+1,""))</f>
        <v>45042</v>
      </c>
      <c r="F18" s="12">
        <f t="shared" ref="F18:F19" si="48">IF(E18="","",IF(MONTH(E18)=MONTH(E18+1),E18+1,""))</f>
        <v>45043</v>
      </c>
      <c r="G18" s="12">
        <f t="shared" ref="G18:G19" si="49">IF(F18="","",IF(MONTH(F18)=MONTH(F18+1),F18+1,""))</f>
        <v>45044</v>
      </c>
      <c r="H18" s="13">
        <f t="shared" ref="H18:H19" si="50">IF(G18="","",IF(MONTH(G18)=MONTH(G18+1),G18+1,""))</f>
        <v>45045</v>
      </c>
      <c r="I18" s="14">
        <f t="shared" ref="I18:I19" si="51">IF(H18="","",IF(MONTH(H18)=MONTH(H18+1),H18+1,""))</f>
        <v>45046</v>
      </c>
      <c r="J18" s="10"/>
      <c r="K18" s="11">
        <f>IF(L18&lt;&gt;"",WEEKNUM(L18,21),"")</f>
        <v>22</v>
      </c>
      <c r="L18" s="12">
        <f>IF(R17="","",IF(MONTH(R17)=MONTH(R17+1),R17+1,""))</f>
        <v>45075</v>
      </c>
      <c r="M18" s="12">
        <f t="shared" ref="M18:M19" si="52">IF(L18="","",IF(MONTH(L18)=MONTH(L18+1),L18+1,""))</f>
        <v>45076</v>
      </c>
      <c r="N18" s="12">
        <f t="shared" ref="N18:N19" si="53">IF(M18="","",IF(MONTH(M18)=MONTH(M18+1),M18+1,""))</f>
        <v>45077</v>
      </c>
      <c r="O18" s="12" t="str">
        <f t="shared" ref="O18:O19" si="54">IF(N18="","",IF(MONTH(N18)=MONTH(N18+1),N18+1,""))</f>
        <v/>
      </c>
      <c r="P18" s="12" t="str">
        <f t="shared" ref="P18:P19" si="55">IF(O18="","",IF(MONTH(O18)=MONTH(O18+1),O18+1,""))</f>
        <v/>
      </c>
      <c r="Q18" s="13" t="str">
        <f t="shared" ref="Q18:Q19" si="56">IF(P18="","",IF(MONTH(P18)=MONTH(P18+1),P18+1,""))</f>
        <v/>
      </c>
      <c r="R18" s="14" t="str">
        <f t="shared" ref="R18:R19" si="57">IF(Q18="","",IF(MONTH(Q18)=MONTH(Q18+1),Q18+1,""))</f>
        <v/>
      </c>
      <c r="S18" s="10"/>
      <c r="T18" s="11">
        <f>IF(U18&lt;&gt;"",WEEKNUM(U18,21),"")</f>
        <v>26</v>
      </c>
      <c r="U18" s="12">
        <f>IF(AA17="","",IF(MONTH(AA17)=MONTH(AA17+1),AA17+1,""))</f>
        <v>45103</v>
      </c>
      <c r="V18" s="12">
        <f t="shared" ref="V18:V19" si="58">IF(U18="","",IF(MONTH(U18)=MONTH(U18+1),U18+1,""))</f>
        <v>45104</v>
      </c>
      <c r="W18" s="12">
        <f t="shared" ref="W18:W19" si="59">IF(V18="","",IF(MONTH(V18)=MONTH(V18+1),V18+1,""))</f>
        <v>45105</v>
      </c>
      <c r="X18" s="12">
        <f t="shared" ref="X18:X19" si="60">IF(W18="","",IF(MONTH(W18)=MONTH(W18+1),W18+1,""))</f>
        <v>45106</v>
      </c>
      <c r="Y18" s="12">
        <f t="shared" ref="Y18:Y19" si="61">IF(X18="","",IF(MONTH(X18)=MONTH(X18+1),X18+1,""))</f>
        <v>45107</v>
      </c>
      <c r="Z18" s="13" t="str">
        <f t="shared" ref="Z18:Z19" si="62">IF(Y18="","",IF(MONTH(Y18)=MONTH(Y18+1),Y18+1,""))</f>
        <v/>
      </c>
      <c r="AA18" s="14" t="str">
        <f t="shared" ref="AA18:AA19" si="63">IF(Z18="","",IF(MONTH(Z18)=MONTH(Z18+1),Z18+1,""))</f>
        <v/>
      </c>
      <c r="AC18" s="52" t="str">
        <f t="shared" si="45"/>
        <v/>
      </c>
      <c r="AD18" s="32" t="str">
        <f>IF(Einstellungen!G22="","",Einstellungen!G22)</f>
        <v/>
      </c>
      <c r="AE18" s="37"/>
      <c r="AF18" s="37"/>
      <c r="AG18" s="35" t="str">
        <f>IF(Einstellungen!G22="","",DATE(YEAR(Einstellungen!F22),MONTH(Einstellungen!F22),DAY(Einstellungen!F22)))</f>
        <v/>
      </c>
      <c r="AH18" s="4"/>
      <c r="AI18" s="5"/>
    </row>
    <row r="19" spans="2:35" ht="29.1" customHeight="1" thickBot="1" x14ac:dyDescent="0.4">
      <c r="B19" s="15" t="str">
        <f>IF(C19&lt;&gt;"",WEEKNUM(C19,21),"")</f>
        <v/>
      </c>
      <c r="C19" s="16" t="str">
        <f>IF(I18="","",IF(MONTH(I18)=MONTH(I18+1),I18+1,""))</f>
        <v/>
      </c>
      <c r="D19" s="16" t="str">
        <f t="shared" si="46"/>
        <v/>
      </c>
      <c r="E19" s="16" t="str">
        <f t="shared" si="47"/>
        <v/>
      </c>
      <c r="F19" s="16" t="str">
        <f t="shared" si="48"/>
        <v/>
      </c>
      <c r="G19" s="16" t="str">
        <f t="shared" si="49"/>
        <v/>
      </c>
      <c r="H19" s="17" t="str">
        <f t="shared" si="50"/>
        <v/>
      </c>
      <c r="I19" s="18" t="str">
        <f t="shared" si="51"/>
        <v/>
      </c>
      <c r="J19" s="10"/>
      <c r="K19" s="15" t="str">
        <f>IF(L19&lt;&gt;"",WEEKNUM(L19,21),"")</f>
        <v/>
      </c>
      <c r="L19" s="16" t="str">
        <f>IF(R18="","",IF(MONTH(R18)=MONTH(R18+1),R18+1,""))</f>
        <v/>
      </c>
      <c r="M19" s="16" t="str">
        <f t="shared" si="52"/>
        <v/>
      </c>
      <c r="N19" s="16" t="str">
        <f t="shared" si="53"/>
        <v/>
      </c>
      <c r="O19" s="16" t="str">
        <f t="shared" si="54"/>
        <v/>
      </c>
      <c r="P19" s="16" t="str">
        <f t="shared" si="55"/>
        <v/>
      </c>
      <c r="Q19" s="17" t="str">
        <f t="shared" si="56"/>
        <v/>
      </c>
      <c r="R19" s="18" t="str">
        <f t="shared" si="57"/>
        <v/>
      </c>
      <c r="S19" s="10"/>
      <c r="T19" s="15" t="str">
        <f>IF(U19&lt;&gt;"",WEEKNUM(U19,21),"")</f>
        <v/>
      </c>
      <c r="U19" s="16" t="str">
        <f>IF(AA18="","",IF(MONTH(AA18)=MONTH(AA18+1),AA18+1,""))</f>
        <v/>
      </c>
      <c r="V19" s="16" t="str">
        <f t="shared" si="58"/>
        <v/>
      </c>
      <c r="W19" s="16" t="str">
        <f t="shared" si="59"/>
        <v/>
      </c>
      <c r="X19" s="16" t="str">
        <f t="shared" si="60"/>
        <v/>
      </c>
      <c r="Y19" s="16" t="str">
        <f t="shared" si="61"/>
        <v/>
      </c>
      <c r="Z19" s="17" t="str">
        <f t="shared" si="62"/>
        <v/>
      </c>
      <c r="AA19" s="18" t="str">
        <f t="shared" si="63"/>
        <v/>
      </c>
      <c r="AC19" s="52" t="str">
        <f t="shared" si="45"/>
        <v/>
      </c>
      <c r="AD19" s="32" t="str">
        <f>IF(Einstellungen!G23="","",Einstellungen!G23)</f>
        <v/>
      </c>
      <c r="AE19" s="37"/>
      <c r="AF19" s="37"/>
      <c r="AG19" s="35" t="str">
        <f>IF(Einstellungen!G23="","",DATE(YEAR(Einstellungen!F23),MONTH(Einstellungen!F23),DAY(Einstellungen!F23)))</f>
        <v/>
      </c>
      <c r="AH19" s="4"/>
      <c r="AI19" s="4"/>
    </row>
    <row r="20" spans="2:35" ht="29.1" customHeight="1" thickTop="1" thickBot="1" x14ac:dyDescent="0.4">
      <c r="AC20" s="52" t="str">
        <f t="shared" si="45"/>
        <v/>
      </c>
      <c r="AD20" s="32" t="str">
        <f>IF(Einstellungen!G24="","",Einstellungen!G24)</f>
        <v/>
      </c>
      <c r="AE20" s="30"/>
      <c r="AF20" s="30"/>
      <c r="AG20" s="35" t="str">
        <f>IF(Einstellungen!G24="","",DATE(YEAR(Einstellungen!F24),MONTH(Einstellungen!F24),DAY(Einstellungen!F24)))</f>
        <v/>
      </c>
    </row>
    <row r="21" spans="2:35" ht="29.1" customHeight="1" thickTop="1" x14ac:dyDescent="0.35">
      <c r="B21" s="2">
        <v>7</v>
      </c>
      <c r="C21" s="98">
        <f>DATE(Kalenderjahr,B21,1)</f>
        <v>45108</v>
      </c>
      <c r="D21" s="98"/>
      <c r="E21" s="98"/>
      <c r="F21" s="98"/>
      <c r="G21" s="98"/>
      <c r="H21" s="98"/>
      <c r="I21" s="99"/>
      <c r="K21" s="2">
        <v>8</v>
      </c>
      <c r="L21" s="98">
        <f>DATE(Kalenderjahr,K21,1)</f>
        <v>45139</v>
      </c>
      <c r="M21" s="98"/>
      <c r="N21" s="98"/>
      <c r="O21" s="98"/>
      <c r="P21" s="98"/>
      <c r="Q21" s="98"/>
      <c r="R21" s="99"/>
      <c r="T21" s="2">
        <v>9</v>
      </c>
      <c r="U21" s="98">
        <f>DATE(Kalenderjahr,T21,1)</f>
        <v>45170</v>
      </c>
      <c r="V21" s="98"/>
      <c r="W21" s="98"/>
      <c r="X21" s="98"/>
      <c r="Y21" s="98"/>
      <c r="Z21" s="98"/>
      <c r="AA21" s="99"/>
      <c r="AC21" s="52" t="str">
        <f t="shared" si="45"/>
        <v/>
      </c>
      <c r="AD21" s="32" t="str">
        <f>IF(Einstellungen!G25="","",Einstellungen!G25)</f>
        <v/>
      </c>
      <c r="AE21" s="33"/>
      <c r="AF21" s="33"/>
      <c r="AG21" s="35" t="str">
        <f>IF(Einstellungen!G25="","",DATE(YEAR(Einstellungen!F25),MONTH(Einstellungen!F25),DAY(Einstellungen!F25)))</f>
        <v/>
      </c>
      <c r="AH21" s="6"/>
      <c r="AI21" s="6"/>
    </row>
    <row r="22" spans="2:35" ht="29.1" customHeight="1" x14ac:dyDescent="0.35">
      <c r="B22" s="7"/>
      <c r="C22" s="8" t="s">
        <v>0</v>
      </c>
      <c r="D22" s="8" t="s">
        <v>1</v>
      </c>
      <c r="E22" s="8" t="s">
        <v>2</v>
      </c>
      <c r="F22" s="8" t="s">
        <v>3</v>
      </c>
      <c r="G22" s="8" t="s">
        <v>4</v>
      </c>
      <c r="H22" s="8" t="s">
        <v>5</v>
      </c>
      <c r="I22" s="9" t="s">
        <v>6</v>
      </c>
      <c r="J22" s="10"/>
      <c r="K22" s="7"/>
      <c r="L22" s="8" t="s">
        <v>0</v>
      </c>
      <c r="M22" s="8" t="s">
        <v>1</v>
      </c>
      <c r="N22" s="8" t="s">
        <v>2</v>
      </c>
      <c r="O22" s="8" t="s">
        <v>3</v>
      </c>
      <c r="P22" s="8" t="s">
        <v>4</v>
      </c>
      <c r="Q22" s="8" t="s">
        <v>5</v>
      </c>
      <c r="R22" s="9" t="s">
        <v>6</v>
      </c>
      <c r="S22" s="10"/>
      <c r="T22" s="7"/>
      <c r="U22" s="8" t="s">
        <v>0</v>
      </c>
      <c r="V22" s="8" t="s">
        <v>1</v>
      </c>
      <c r="W22" s="8" t="s">
        <v>2</v>
      </c>
      <c r="X22" s="8" t="s">
        <v>3</v>
      </c>
      <c r="Y22" s="8" t="s">
        <v>4</v>
      </c>
      <c r="Z22" s="8" t="s">
        <v>5</v>
      </c>
      <c r="AA22" s="9" t="s">
        <v>6</v>
      </c>
      <c r="AC22" s="52" t="str">
        <f t="shared" si="45"/>
        <v/>
      </c>
      <c r="AD22" s="32" t="str">
        <f>IF(Einstellungen!G26="","",Einstellungen!G26)</f>
        <v/>
      </c>
      <c r="AE22" s="36"/>
      <c r="AF22" s="36"/>
      <c r="AG22" s="35" t="str">
        <f>IF(Einstellungen!G26="","",DATE(YEAR(Einstellungen!F26),MONTH(Einstellungen!F26),DAY(Einstellungen!F26)))</f>
        <v/>
      </c>
      <c r="AH22" s="3"/>
      <c r="AI22" s="3"/>
    </row>
    <row r="23" spans="2:35" ht="29.1" customHeight="1" x14ac:dyDescent="0.35">
      <c r="B23" s="11">
        <f>IF(I23&lt;&gt;"",WEEKNUM(I23,21),"")</f>
        <v>26</v>
      </c>
      <c r="C23" s="12" t="str">
        <f>IF(WEEKDAY(DATE(Kalenderjahr,B21,1),2)=1,DATE(Kalenderjahr,B21,1),"")</f>
        <v/>
      </c>
      <c r="D23" s="12" t="str">
        <f>IF(C23="",IF(WEEKDAY(DATE(Kalenderjahr,B21,1),2)=2,DATE(Kalenderjahr,B21,1),""),C23+1)</f>
        <v/>
      </c>
      <c r="E23" s="12" t="str">
        <f>IF(D23="",IF(WEEKDAY(DATE(Kalenderjahr,B21,1),2)=3,DATE(Kalenderjahr,B21,1),""),D23+1)</f>
        <v/>
      </c>
      <c r="F23" s="12" t="str">
        <f>IF(E23="",IF(WEEKDAY(DATE(Kalenderjahr,B21,1),2)=4,DATE(Kalenderjahr,B21,1),""),E23+1)</f>
        <v/>
      </c>
      <c r="G23" s="12" t="str">
        <f>IF(F23="",IF(WEEKDAY(DATE(Kalenderjahr,B21,1),2)=5,DATE(Kalenderjahr,B21,1),""),F23+1)</f>
        <v/>
      </c>
      <c r="H23" s="13">
        <f>IF(G23="",IF(WEEKDAY(DATE(Kalenderjahr,B21,1),2)=6,DATE(Kalenderjahr,B21,1),""),G23+1)</f>
        <v>45108</v>
      </c>
      <c r="I23" s="14">
        <f>IF(H23="",IF(WEEKDAY(DATE(Kalenderjahr,B21,1),2)=7,DATE(Kalenderjahr,B21,1),""),H23+1)</f>
        <v>45109</v>
      </c>
      <c r="J23" s="10"/>
      <c r="K23" s="11">
        <f>IF(R23&lt;&gt;"",WEEKNUM(R23,21),"")</f>
        <v>31</v>
      </c>
      <c r="L23" s="12" t="str">
        <f>IF(WEEKDAY(DATE(Kalenderjahr,K21,1),2)=1,DATE(Kalenderjahr,K21,1),"")</f>
        <v/>
      </c>
      <c r="M23" s="12">
        <f>IF(L23="",IF(WEEKDAY(DATE(Kalenderjahr,K21,1),2)=2,DATE(Kalenderjahr,K21,1),""),L23+1)</f>
        <v>45139</v>
      </c>
      <c r="N23" s="12">
        <f>IF(M23="",IF(WEEKDAY(DATE(Kalenderjahr,K21,1),2)=3,DATE(Kalenderjahr,K21,1),""),M23+1)</f>
        <v>45140</v>
      </c>
      <c r="O23" s="12">
        <f>IF(N23="",IF(WEEKDAY(DATE(Kalenderjahr,K21,1),2)=4,DATE(Kalenderjahr,K21,1),""),N23+1)</f>
        <v>45141</v>
      </c>
      <c r="P23" s="12">
        <f>IF(O23="",IF(WEEKDAY(DATE(Kalenderjahr,K21,1),2)=5,DATE(Kalenderjahr,K21,1),""),O23+1)</f>
        <v>45142</v>
      </c>
      <c r="Q23" s="13">
        <f>IF(P23="",IF(WEEKDAY(DATE(Kalenderjahr,K21,1),2)=6,DATE(Kalenderjahr,K21,1),""),P23+1)</f>
        <v>45143</v>
      </c>
      <c r="R23" s="14">
        <f>IF(Q23="",IF(WEEKDAY(DATE(Kalenderjahr,K21,1),2)=7,DATE(Kalenderjahr,K21,1),""),Q23+1)</f>
        <v>45144</v>
      </c>
      <c r="S23" s="10"/>
      <c r="T23" s="11">
        <f>IF(AA23&lt;&gt;"",WEEKNUM(AA23,21),"")</f>
        <v>35</v>
      </c>
      <c r="U23" s="12" t="str">
        <f>IF(WEEKDAY(DATE(Kalenderjahr,T21,1),2)=1,DATE(Kalenderjahr,T21,1),"")</f>
        <v/>
      </c>
      <c r="V23" s="12" t="str">
        <f>IF(U23="",IF(WEEKDAY(DATE(Kalenderjahr,T21,1),2)=2,DATE(Kalenderjahr,T21,1),""),U23+1)</f>
        <v/>
      </c>
      <c r="W23" s="12" t="str">
        <f>IF(V23="",IF(WEEKDAY(DATE(Kalenderjahr,T21,1),2)=3,DATE(Kalenderjahr,T21,1),""),V23+1)</f>
        <v/>
      </c>
      <c r="X23" s="12" t="str">
        <f>IF(W23="",IF(WEEKDAY(DATE(Kalenderjahr,T21,1),2)=4,DATE(Kalenderjahr,T21,1),""),W23+1)</f>
        <v/>
      </c>
      <c r="Y23" s="12">
        <f>IF(X23="",IF(WEEKDAY(DATE(Kalenderjahr,T21,1),2)=5,DATE(Kalenderjahr,T21,1),""),X23+1)</f>
        <v>45170</v>
      </c>
      <c r="Z23" s="13">
        <f>IF(Y23="",IF(WEEKDAY(DATE(Kalenderjahr,T21,1),2)=6,DATE(Kalenderjahr,T21,1),""),Y23+1)</f>
        <v>45171</v>
      </c>
      <c r="AA23" s="14">
        <f>IF(Z23="",IF(WEEKDAY(DATE(Kalenderjahr,T21,1),2)=7,DATE(Kalenderjahr,T21,1),""),Z23+1)</f>
        <v>45172</v>
      </c>
      <c r="AC23" s="52" t="str">
        <f t="shared" si="45"/>
        <v/>
      </c>
      <c r="AD23" s="32" t="str">
        <f>IF(Einstellungen!G27="","",Einstellungen!G27)</f>
        <v/>
      </c>
      <c r="AE23" s="37"/>
      <c r="AF23" s="37"/>
      <c r="AG23" s="35" t="str">
        <f>IF(Einstellungen!G27="","",DATE(YEAR(Einstellungen!F27),MONTH(Einstellungen!F27),DAY(Einstellungen!F27)))</f>
        <v/>
      </c>
      <c r="AH23" s="4"/>
      <c r="AI23" s="5"/>
    </row>
    <row r="24" spans="2:35" ht="29.1" customHeight="1" x14ac:dyDescent="0.35">
      <c r="B24" s="11">
        <f>IF(C24&lt;&gt;"",WEEKNUM(C24,21),"")</f>
        <v>27</v>
      </c>
      <c r="C24" s="12">
        <f>I23+1</f>
        <v>45110</v>
      </c>
      <c r="D24" s="12">
        <f t="shared" ref="D24:D26" si="64">C24+1</f>
        <v>45111</v>
      </c>
      <c r="E24" s="12">
        <f t="shared" ref="E24:E26" si="65">D24+1</f>
        <v>45112</v>
      </c>
      <c r="F24" s="12">
        <f t="shared" ref="F24:F26" si="66">E24+1</f>
        <v>45113</v>
      </c>
      <c r="G24" s="12">
        <f t="shared" ref="G24:G26" si="67">F24+1</f>
        <v>45114</v>
      </c>
      <c r="H24" s="13">
        <f t="shared" ref="H24:H26" si="68">G24+1</f>
        <v>45115</v>
      </c>
      <c r="I24" s="14">
        <f t="shared" ref="I24:I26" si="69">H24+1</f>
        <v>45116</v>
      </c>
      <c r="J24" s="10"/>
      <c r="K24" s="11">
        <f>IF(L24&lt;&gt;"",WEEKNUM(L24,21),"")</f>
        <v>32</v>
      </c>
      <c r="L24" s="12">
        <f>R23+1</f>
        <v>45145</v>
      </c>
      <c r="M24" s="12">
        <f t="shared" ref="M24:M26" si="70">L24+1</f>
        <v>45146</v>
      </c>
      <c r="N24" s="12">
        <f t="shared" ref="N24:N26" si="71">M24+1</f>
        <v>45147</v>
      </c>
      <c r="O24" s="12">
        <f t="shared" ref="O24:O26" si="72">N24+1</f>
        <v>45148</v>
      </c>
      <c r="P24" s="12">
        <f t="shared" ref="P24:P26" si="73">O24+1</f>
        <v>45149</v>
      </c>
      <c r="Q24" s="13">
        <f t="shared" ref="Q24:Q26" si="74">P24+1</f>
        <v>45150</v>
      </c>
      <c r="R24" s="14">
        <f t="shared" ref="R24:R26" si="75">Q24+1</f>
        <v>45151</v>
      </c>
      <c r="S24" s="10"/>
      <c r="T24" s="11">
        <f>IF(U24&lt;&gt;"",WEEKNUM(U24,21),"")</f>
        <v>36</v>
      </c>
      <c r="U24" s="12">
        <f>AA23+1</f>
        <v>45173</v>
      </c>
      <c r="V24" s="12">
        <f t="shared" ref="V24:V26" si="76">U24+1</f>
        <v>45174</v>
      </c>
      <c r="W24" s="12">
        <f t="shared" ref="W24:W26" si="77">V24+1</f>
        <v>45175</v>
      </c>
      <c r="X24" s="12">
        <f t="shared" ref="X24:X26" si="78">W24+1</f>
        <v>45176</v>
      </c>
      <c r="Y24" s="12">
        <f t="shared" ref="Y24:Y26" si="79">X24+1</f>
        <v>45177</v>
      </c>
      <c r="Z24" s="13">
        <f t="shared" ref="Z24:Z26" si="80">Y24+1</f>
        <v>45178</v>
      </c>
      <c r="AA24" s="14">
        <f t="shared" ref="AA24:AA26" si="81">Z24+1</f>
        <v>45179</v>
      </c>
      <c r="AC24" s="52" t="str">
        <f t="shared" si="45"/>
        <v/>
      </c>
      <c r="AD24" s="32" t="str">
        <f>IF(Einstellungen!G28="","",Einstellungen!G28)</f>
        <v/>
      </c>
      <c r="AE24" s="37"/>
      <c r="AF24" s="37"/>
      <c r="AG24" s="35" t="str">
        <f>IF(Einstellungen!G28="","",DATE(YEAR(Einstellungen!F28),MONTH(Einstellungen!F28),DAY(Einstellungen!F28)))</f>
        <v/>
      </c>
      <c r="AH24" s="4"/>
      <c r="AI24" s="5"/>
    </row>
    <row r="25" spans="2:35" ht="29.1" customHeight="1" x14ac:dyDescent="0.35">
      <c r="B25" s="11">
        <f>IF(C25&lt;&gt;"",WEEKNUM(C25,21),"")</f>
        <v>28</v>
      </c>
      <c r="C25" s="12">
        <f>I24+1</f>
        <v>45117</v>
      </c>
      <c r="D25" s="12">
        <f t="shared" si="64"/>
        <v>45118</v>
      </c>
      <c r="E25" s="12">
        <f t="shared" si="65"/>
        <v>45119</v>
      </c>
      <c r="F25" s="12">
        <f t="shared" si="66"/>
        <v>45120</v>
      </c>
      <c r="G25" s="12">
        <f t="shared" si="67"/>
        <v>45121</v>
      </c>
      <c r="H25" s="13">
        <f t="shared" si="68"/>
        <v>45122</v>
      </c>
      <c r="I25" s="14">
        <f t="shared" si="69"/>
        <v>45123</v>
      </c>
      <c r="J25" s="10"/>
      <c r="K25" s="11">
        <f>IF(L25&lt;&gt;"",WEEKNUM(L25,21),"")</f>
        <v>33</v>
      </c>
      <c r="L25" s="12">
        <f>R24+1</f>
        <v>45152</v>
      </c>
      <c r="M25" s="12">
        <f t="shared" si="70"/>
        <v>45153</v>
      </c>
      <c r="N25" s="12">
        <f t="shared" si="71"/>
        <v>45154</v>
      </c>
      <c r="O25" s="12">
        <f t="shared" si="72"/>
        <v>45155</v>
      </c>
      <c r="P25" s="12">
        <f t="shared" si="73"/>
        <v>45156</v>
      </c>
      <c r="Q25" s="13">
        <f t="shared" si="74"/>
        <v>45157</v>
      </c>
      <c r="R25" s="14">
        <f t="shared" si="75"/>
        <v>45158</v>
      </c>
      <c r="S25" s="10"/>
      <c r="T25" s="11">
        <f>IF(U25&lt;&gt;"",WEEKNUM(U25,21),"")</f>
        <v>37</v>
      </c>
      <c r="U25" s="12">
        <f>AA24+1</f>
        <v>45180</v>
      </c>
      <c r="V25" s="12">
        <f t="shared" si="76"/>
        <v>45181</v>
      </c>
      <c r="W25" s="12">
        <f t="shared" si="77"/>
        <v>45182</v>
      </c>
      <c r="X25" s="12">
        <f t="shared" si="78"/>
        <v>45183</v>
      </c>
      <c r="Y25" s="12">
        <f t="shared" si="79"/>
        <v>45184</v>
      </c>
      <c r="Z25" s="13">
        <f t="shared" si="80"/>
        <v>45185</v>
      </c>
      <c r="AA25" s="14">
        <f t="shared" si="81"/>
        <v>45186</v>
      </c>
      <c r="AC25" s="52" t="str">
        <f t="shared" si="45"/>
        <v/>
      </c>
      <c r="AD25" s="32" t="str">
        <f>IF(Einstellungen!G29="","",Einstellungen!G29)</f>
        <v/>
      </c>
      <c r="AE25" s="37"/>
      <c r="AF25" s="37"/>
      <c r="AG25" s="35" t="str">
        <f>IF(Einstellungen!G29="","",DATE(YEAR(Einstellungen!F29),MONTH(Einstellungen!F29),DAY(Einstellungen!F29)))</f>
        <v/>
      </c>
      <c r="AH25" s="4"/>
      <c r="AI25" s="5"/>
    </row>
    <row r="26" spans="2:35" ht="29.1" customHeight="1" x14ac:dyDescent="0.35">
      <c r="B26" s="11">
        <f>IF(C26&lt;&gt;"",WEEKNUM(C26,21),"")</f>
        <v>29</v>
      </c>
      <c r="C26" s="12">
        <f>I25+1</f>
        <v>45124</v>
      </c>
      <c r="D26" s="12">
        <f t="shared" si="64"/>
        <v>45125</v>
      </c>
      <c r="E26" s="12">
        <f t="shared" si="65"/>
        <v>45126</v>
      </c>
      <c r="F26" s="12">
        <f t="shared" si="66"/>
        <v>45127</v>
      </c>
      <c r="G26" s="12">
        <f t="shared" si="67"/>
        <v>45128</v>
      </c>
      <c r="H26" s="13">
        <f t="shared" si="68"/>
        <v>45129</v>
      </c>
      <c r="I26" s="14">
        <f t="shared" si="69"/>
        <v>45130</v>
      </c>
      <c r="J26" s="10"/>
      <c r="K26" s="11">
        <f>IF(L26&lt;&gt;"",WEEKNUM(L26,21),"")</f>
        <v>34</v>
      </c>
      <c r="L26" s="12">
        <f>R25+1</f>
        <v>45159</v>
      </c>
      <c r="M26" s="12">
        <f t="shared" si="70"/>
        <v>45160</v>
      </c>
      <c r="N26" s="12">
        <f t="shared" si="71"/>
        <v>45161</v>
      </c>
      <c r="O26" s="12">
        <f t="shared" si="72"/>
        <v>45162</v>
      </c>
      <c r="P26" s="12">
        <f t="shared" si="73"/>
        <v>45163</v>
      </c>
      <c r="Q26" s="13">
        <f t="shared" si="74"/>
        <v>45164</v>
      </c>
      <c r="R26" s="14">
        <f t="shared" si="75"/>
        <v>45165</v>
      </c>
      <c r="S26" s="10"/>
      <c r="T26" s="11">
        <f>IF(U26&lt;&gt;"",WEEKNUM(U26,21),"")</f>
        <v>38</v>
      </c>
      <c r="U26" s="12">
        <f>AA25+1</f>
        <v>45187</v>
      </c>
      <c r="V26" s="12">
        <f t="shared" si="76"/>
        <v>45188</v>
      </c>
      <c r="W26" s="12">
        <f t="shared" si="77"/>
        <v>45189</v>
      </c>
      <c r="X26" s="12">
        <f t="shared" si="78"/>
        <v>45190</v>
      </c>
      <c r="Y26" s="12">
        <f t="shared" si="79"/>
        <v>45191</v>
      </c>
      <c r="Z26" s="13">
        <f t="shared" si="80"/>
        <v>45192</v>
      </c>
      <c r="AA26" s="14">
        <f t="shared" si="81"/>
        <v>45193</v>
      </c>
      <c r="AC26" s="52" t="str">
        <f t="shared" si="45"/>
        <v/>
      </c>
      <c r="AD26" s="32" t="str">
        <f>IF(Einstellungen!G30="","",Einstellungen!G30)</f>
        <v/>
      </c>
      <c r="AE26" s="37"/>
      <c r="AF26" s="37"/>
      <c r="AG26" s="35" t="str">
        <f>IF(Einstellungen!G30="","",DATE(YEAR(Einstellungen!F30),MONTH(Einstellungen!F30),DAY(Einstellungen!F30)))</f>
        <v/>
      </c>
      <c r="AH26" s="4"/>
      <c r="AI26" s="5"/>
    </row>
    <row r="27" spans="2:35" ht="29.1" customHeight="1" x14ac:dyDescent="0.35">
      <c r="B27" s="11">
        <f>IF(C27&lt;&gt;"",WEEKNUM(C27,21),"")</f>
        <v>30</v>
      </c>
      <c r="C27" s="12">
        <f>IF(I26="","",IF(MONTH(I26)=MONTH(I26+1),I26+1,""))</f>
        <v>45131</v>
      </c>
      <c r="D27" s="12">
        <f t="shared" ref="D27:D28" si="82">IF(C27="","",IF(MONTH(C27)=MONTH(C27+1),C27+1,""))</f>
        <v>45132</v>
      </c>
      <c r="E27" s="12">
        <f t="shared" ref="E27:E28" si="83">IF(D27="","",IF(MONTH(D27)=MONTH(D27+1),D27+1,""))</f>
        <v>45133</v>
      </c>
      <c r="F27" s="12">
        <f t="shared" ref="F27:F28" si="84">IF(E27="","",IF(MONTH(E27)=MONTH(E27+1),E27+1,""))</f>
        <v>45134</v>
      </c>
      <c r="G27" s="12">
        <f t="shared" ref="G27:G28" si="85">IF(F27="","",IF(MONTH(F27)=MONTH(F27+1),F27+1,""))</f>
        <v>45135</v>
      </c>
      <c r="H27" s="13">
        <f t="shared" ref="H27:H28" si="86">IF(G27="","",IF(MONTH(G27)=MONTH(G27+1),G27+1,""))</f>
        <v>45136</v>
      </c>
      <c r="I27" s="14">
        <f t="shared" ref="I27:I28" si="87">IF(H27="","",IF(MONTH(H27)=MONTH(H27+1),H27+1,""))</f>
        <v>45137</v>
      </c>
      <c r="J27" s="10"/>
      <c r="K27" s="11">
        <f>IF(L27&lt;&gt;"",WEEKNUM(L27,21),"")</f>
        <v>35</v>
      </c>
      <c r="L27" s="12">
        <f>IF(R26="","",IF(MONTH(R26)=MONTH(R26+1),R26+1,""))</f>
        <v>45166</v>
      </c>
      <c r="M27" s="12">
        <f t="shared" ref="M27:M28" si="88">IF(L27="","",IF(MONTH(L27)=MONTH(L27+1),L27+1,""))</f>
        <v>45167</v>
      </c>
      <c r="N27" s="12">
        <f t="shared" ref="N27:N28" si="89">IF(M27="","",IF(MONTH(M27)=MONTH(M27+1),M27+1,""))</f>
        <v>45168</v>
      </c>
      <c r="O27" s="12">
        <f t="shared" ref="O27:O28" si="90">IF(N27="","",IF(MONTH(N27)=MONTH(N27+1),N27+1,""))</f>
        <v>45169</v>
      </c>
      <c r="P27" s="12" t="str">
        <f t="shared" ref="P27:P28" si="91">IF(O27="","",IF(MONTH(O27)=MONTH(O27+1),O27+1,""))</f>
        <v/>
      </c>
      <c r="Q27" s="13" t="str">
        <f t="shared" ref="Q27:Q28" si="92">IF(P27="","",IF(MONTH(P27)=MONTH(P27+1),P27+1,""))</f>
        <v/>
      </c>
      <c r="R27" s="14" t="str">
        <f t="shared" ref="R27:R28" si="93">IF(Q27="","",IF(MONTH(Q27)=MONTH(Q27+1),Q27+1,""))</f>
        <v/>
      </c>
      <c r="S27" s="10"/>
      <c r="T27" s="11">
        <f>IF(U27&lt;&gt;"",WEEKNUM(U27,21),"")</f>
        <v>39</v>
      </c>
      <c r="U27" s="12">
        <f>IF(AA26="","",IF(MONTH(AA26)=MONTH(AA26+1),AA26+1,""))</f>
        <v>45194</v>
      </c>
      <c r="V27" s="12">
        <f t="shared" ref="V27:V28" si="94">IF(U27="","",IF(MONTH(U27)=MONTH(U27+1),U27+1,""))</f>
        <v>45195</v>
      </c>
      <c r="W27" s="12">
        <f t="shared" ref="W27:W28" si="95">IF(V27="","",IF(MONTH(V27)=MONTH(V27+1),V27+1,""))</f>
        <v>45196</v>
      </c>
      <c r="X27" s="12">
        <f t="shared" ref="X27:X28" si="96">IF(W27="","",IF(MONTH(W27)=MONTH(W27+1),W27+1,""))</f>
        <v>45197</v>
      </c>
      <c r="Y27" s="12">
        <f t="shared" ref="Y27:Y28" si="97">IF(X27="","",IF(MONTH(X27)=MONTH(X27+1),X27+1,""))</f>
        <v>45198</v>
      </c>
      <c r="Z27" s="13">
        <f t="shared" ref="Z27:Z28" si="98">IF(Y27="","",IF(MONTH(Y27)=MONTH(Y27+1),Y27+1,""))</f>
        <v>45199</v>
      </c>
      <c r="AA27" s="14" t="str">
        <f t="shared" ref="AA27:AA28" si="99">IF(Z27="","",IF(MONTH(Z27)=MONTH(Z27+1),Z27+1,""))</f>
        <v/>
      </c>
      <c r="AC27" s="52" t="str">
        <f t="shared" si="45"/>
        <v/>
      </c>
      <c r="AD27" s="32" t="str">
        <f>IF(Einstellungen!G31="","",Einstellungen!G31)</f>
        <v/>
      </c>
      <c r="AE27" s="37"/>
      <c r="AF27" s="37"/>
      <c r="AG27" s="35" t="str">
        <f>IF(Einstellungen!G31="","",DATE(YEAR(Einstellungen!F31),MONTH(Einstellungen!F31),DAY(Einstellungen!F31)))</f>
        <v/>
      </c>
      <c r="AH27" s="4"/>
      <c r="AI27" s="5"/>
    </row>
    <row r="28" spans="2:35" ht="29.1" customHeight="1" thickBot="1" x14ac:dyDescent="0.4">
      <c r="B28" s="15">
        <f>IF(C28&lt;&gt;"",WEEKNUM(C28,21),"")</f>
        <v>31</v>
      </c>
      <c r="C28" s="16">
        <f>IF(I27="","",IF(MONTH(I27)=MONTH(I27+1),I27+1,""))</f>
        <v>45138</v>
      </c>
      <c r="D28" s="16" t="str">
        <f t="shared" si="82"/>
        <v/>
      </c>
      <c r="E28" s="16" t="str">
        <f t="shared" si="83"/>
        <v/>
      </c>
      <c r="F28" s="16" t="str">
        <f t="shared" si="84"/>
        <v/>
      </c>
      <c r="G28" s="16" t="str">
        <f t="shared" si="85"/>
        <v/>
      </c>
      <c r="H28" s="17" t="str">
        <f t="shared" si="86"/>
        <v/>
      </c>
      <c r="I28" s="18" t="str">
        <f t="shared" si="87"/>
        <v/>
      </c>
      <c r="J28" s="10"/>
      <c r="K28" s="15" t="str">
        <f>IF(L28&lt;&gt;"",WEEKNUM(L28,21),"")</f>
        <v/>
      </c>
      <c r="L28" s="16" t="str">
        <f>IF(R27="","",IF(MONTH(R27)=MONTH(R27+1),R27+1,""))</f>
        <v/>
      </c>
      <c r="M28" s="16" t="str">
        <f t="shared" si="88"/>
        <v/>
      </c>
      <c r="N28" s="16" t="str">
        <f t="shared" si="89"/>
        <v/>
      </c>
      <c r="O28" s="16" t="str">
        <f t="shared" si="90"/>
        <v/>
      </c>
      <c r="P28" s="16" t="str">
        <f t="shared" si="91"/>
        <v/>
      </c>
      <c r="Q28" s="17" t="str">
        <f t="shared" si="92"/>
        <v/>
      </c>
      <c r="R28" s="18" t="str">
        <f t="shared" si="93"/>
        <v/>
      </c>
      <c r="S28" s="10"/>
      <c r="T28" s="15" t="str">
        <f>IF(U28&lt;&gt;"",WEEKNUM(U28,21),"")</f>
        <v/>
      </c>
      <c r="U28" s="16" t="str">
        <f>IF(AA27="","",IF(MONTH(AA27)=MONTH(AA27+1),AA27+1,""))</f>
        <v/>
      </c>
      <c r="V28" s="16" t="str">
        <f t="shared" si="94"/>
        <v/>
      </c>
      <c r="W28" s="16" t="str">
        <f t="shared" si="95"/>
        <v/>
      </c>
      <c r="X28" s="16" t="str">
        <f t="shared" si="96"/>
        <v/>
      </c>
      <c r="Y28" s="16" t="str">
        <f t="shared" si="97"/>
        <v/>
      </c>
      <c r="Z28" s="17" t="str">
        <f t="shared" si="98"/>
        <v/>
      </c>
      <c r="AA28" s="18" t="str">
        <f t="shared" si="99"/>
        <v/>
      </c>
      <c r="AC28" s="52" t="str">
        <f t="shared" si="45"/>
        <v/>
      </c>
      <c r="AD28" s="32" t="str">
        <f>IF(Einstellungen!G32="","",Einstellungen!G32)</f>
        <v/>
      </c>
      <c r="AE28" s="37"/>
      <c r="AF28" s="37"/>
      <c r="AG28" s="35" t="str">
        <f>IF(Einstellungen!G32="","",DATE(YEAR(Einstellungen!F32),MONTH(Einstellungen!F32),DAY(Einstellungen!F32)))</f>
        <v/>
      </c>
      <c r="AH28" s="4"/>
      <c r="AI28" s="4"/>
    </row>
    <row r="29" spans="2:35" ht="29.1" customHeight="1" thickTop="1" thickBot="1" x14ac:dyDescent="0.4">
      <c r="AC29" s="52" t="str">
        <f t="shared" si="45"/>
        <v/>
      </c>
      <c r="AD29" s="32" t="str">
        <f>IF(Einstellungen!G33="","",Einstellungen!G33)</f>
        <v/>
      </c>
      <c r="AE29" s="30"/>
      <c r="AF29" s="30"/>
      <c r="AG29" s="35" t="str">
        <f>IF(Einstellungen!G33="","",DATE(YEAR(Einstellungen!F33),MONTH(Einstellungen!F33),DAY(Einstellungen!F33)))</f>
        <v/>
      </c>
    </row>
    <row r="30" spans="2:35" ht="29.1" customHeight="1" thickTop="1" x14ac:dyDescent="0.35">
      <c r="B30" s="2">
        <v>10</v>
      </c>
      <c r="C30" s="98">
        <f>DATE(Kalenderjahr,B30,1)</f>
        <v>45200</v>
      </c>
      <c r="D30" s="98"/>
      <c r="E30" s="98"/>
      <c r="F30" s="98"/>
      <c r="G30" s="98"/>
      <c r="H30" s="98"/>
      <c r="I30" s="99"/>
      <c r="K30" s="2">
        <v>11</v>
      </c>
      <c r="L30" s="98">
        <f>DATE(Kalenderjahr,K30,1)</f>
        <v>45231</v>
      </c>
      <c r="M30" s="98"/>
      <c r="N30" s="98"/>
      <c r="O30" s="98"/>
      <c r="P30" s="98"/>
      <c r="Q30" s="98"/>
      <c r="R30" s="99"/>
      <c r="T30" s="2">
        <v>12</v>
      </c>
      <c r="U30" s="98">
        <f>DATE(Kalenderjahr,T30,1)</f>
        <v>45261</v>
      </c>
      <c r="V30" s="98"/>
      <c r="W30" s="98"/>
      <c r="X30" s="98"/>
      <c r="Y30" s="98"/>
      <c r="Z30" s="98"/>
      <c r="AA30" s="99"/>
      <c r="AC30" s="52" t="str">
        <f t="shared" si="45"/>
        <v/>
      </c>
      <c r="AD30" s="32" t="str">
        <f>IF(Einstellungen!G34="","",Einstellungen!G34)</f>
        <v/>
      </c>
      <c r="AE30" s="33"/>
      <c r="AF30" s="33"/>
      <c r="AG30" s="35" t="str">
        <f>IF(Einstellungen!G34="","",DATE(YEAR(Einstellungen!F34),MONTH(Einstellungen!F34),DAY(Einstellungen!F34)))</f>
        <v/>
      </c>
      <c r="AH30" s="6"/>
      <c r="AI30" s="6"/>
    </row>
    <row r="31" spans="2:35" ht="29.1" customHeight="1" x14ac:dyDescent="0.35">
      <c r="B31" s="7"/>
      <c r="C31" s="8" t="s">
        <v>0</v>
      </c>
      <c r="D31" s="8" t="s">
        <v>1</v>
      </c>
      <c r="E31" s="8" t="s">
        <v>2</v>
      </c>
      <c r="F31" s="8" t="s">
        <v>3</v>
      </c>
      <c r="G31" s="8" t="s">
        <v>4</v>
      </c>
      <c r="H31" s="8" t="s">
        <v>5</v>
      </c>
      <c r="I31" s="9" t="s">
        <v>6</v>
      </c>
      <c r="J31" s="10"/>
      <c r="K31" s="7"/>
      <c r="L31" s="8" t="s">
        <v>0</v>
      </c>
      <c r="M31" s="8" t="s">
        <v>1</v>
      </c>
      <c r="N31" s="8" t="s">
        <v>2</v>
      </c>
      <c r="O31" s="8" t="s">
        <v>3</v>
      </c>
      <c r="P31" s="8" t="s">
        <v>4</v>
      </c>
      <c r="Q31" s="8" t="s">
        <v>5</v>
      </c>
      <c r="R31" s="9" t="s">
        <v>6</v>
      </c>
      <c r="S31" s="10"/>
      <c r="T31" s="7"/>
      <c r="U31" s="8" t="s">
        <v>0</v>
      </c>
      <c r="V31" s="8" t="s">
        <v>1</v>
      </c>
      <c r="W31" s="8" t="s">
        <v>2</v>
      </c>
      <c r="X31" s="8" t="s">
        <v>3</v>
      </c>
      <c r="Y31" s="8" t="s">
        <v>4</v>
      </c>
      <c r="Z31" s="8" t="s">
        <v>5</v>
      </c>
      <c r="AA31" s="9" t="s">
        <v>6</v>
      </c>
      <c r="AC31" s="52" t="str">
        <f t="shared" si="45"/>
        <v/>
      </c>
      <c r="AD31" s="32" t="str">
        <f>IF(Einstellungen!G35="","",Einstellungen!G35)</f>
        <v/>
      </c>
      <c r="AE31" s="36"/>
      <c r="AF31" s="36"/>
      <c r="AG31" s="35" t="str">
        <f>IF(Einstellungen!G35="","",DATE(YEAR(Einstellungen!F35),MONTH(Einstellungen!F35),DAY(Einstellungen!F35)))</f>
        <v/>
      </c>
      <c r="AH31" s="3"/>
      <c r="AI31" s="3"/>
    </row>
    <row r="32" spans="2:35" ht="29.1" customHeight="1" x14ac:dyDescent="0.35">
      <c r="B32" s="11">
        <f>IF(I32&lt;&gt;"",WEEKNUM(I32,21),"")</f>
        <v>39</v>
      </c>
      <c r="C32" s="12" t="str">
        <f>IF(WEEKDAY(DATE(Kalenderjahr,B30,1),2)=1,DATE(Kalenderjahr,B30,1),"")</f>
        <v/>
      </c>
      <c r="D32" s="12" t="str">
        <f>IF(C32="",IF(WEEKDAY(DATE(Kalenderjahr,B30,1),2)=2,DATE(Kalenderjahr,B30,1),""),C32+1)</f>
        <v/>
      </c>
      <c r="E32" s="12" t="str">
        <f>IF(D32="",IF(WEEKDAY(DATE(Kalenderjahr,B30,1),2)=3,DATE(Kalenderjahr,B30,1),""),D32+1)</f>
        <v/>
      </c>
      <c r="F32" s="12" t="str">
        <f>IF(E32="",IF(WEEKDAY(DATE(Kalenderjahr,B30,1),2)=4,DATE(Kalenderjahr,B30,1),""),E32+1)</f>
        <v/>
      </c>
      <c r="G32" s="12" t="str">
        <f>IF(F32="",IF(WEEKDAY(DATE(Kalenderjahr,B30,1),2)=5,DATE(Kalenderjahr,B30,1),""),F32+1)</f>
        <v/>
      </c>
      <c r="H32" s="13" t="str">
        <f>IF(G32="",IF(WEEKDAY(DATE(Kalenderjahr,B30,1),2)=6,DATE(Kalenderjahr,B30,1),""),G32+1)</f>
        <v/>
      </c>
      <c r="I32" s="14">
        <f>IF(H32="",IF(WEEKDAY(DATE(Kalenderjahr,B30,1),2)=7,DATE(Kalenderjahr,B30,1),""),H32+1)</f>
        <v>45200</v>
      </c>
      <c r="J32" s="10"/>
      <c r="K32" s="11">
        <f>IF(R32&lt;&gt;"",WEEKNUM(R32,21),"")</f>
        <v>44</v>
      </c>
      <c r="L32" s="12" t="str">
        <f>IF(WEEKDAY(DATE(Kalenderjahr,K30,1),2)=1,DATE(Kalenderjahr,K30,1),"")</f>
        <v/>
      </c>
      <c r="M32" s="12" t="str">
        <f>IF(L32="",IF(WEEKDAY(DATE(Kalenderjahr,K30,1),2)=2,DATE(Kalenderjahr,K30,1),""),L32+1)</f>
        <v/>
      </c>
      <c r="N32" s="12">
        <f>IF(M32="",IF(WEEKDAY(DATE(Kalenderjahr,K30,1),2)=3,DATE(Kalenderjahr,K30,1),""),M32+1)</f>
        <v>45231</v>
      </c>
      <c r="O32" s="12">
        <f>IF(N32="",IF(WEEKDAY(DATE(Kalenderjahr,K30,1),2)=4,DATE(Kalenderjahr,K30,1),""),N32+1)</f>
        <v>45232</v>
      </c>
      <c r="P32" s="12">
        <f>IF(O32="",IF(WEEKDAY(DATE(Kalenderjahr,K30,1),2)=5,DATE(Kalenderjahr,K30,1),""),O32+1)</f>
        <v>45233</v>
      </c>
      <c r="Q32" s="13">
        <f>IF(P32="",IF(WEEKDAY(DATE(Kalenderjahr,K30,1),2)=6,DATE(Kalenderjahr,K30,1),""),P32+1)</f>
        <v>45234</v>
      </c>
      <c r="R32" s="14">
        <f>IF(Q32="",IF(WEEKDAY(DATE(Kalenderjahr,K30,1),2)=7,DATE(Kalenderjahr,K30,1),""),Q32+1)</f>
        <v>45235</v>
      </c>
      <c r="S32" s="10"/>
      <c r="T32" s="11">
        <f>IF(AA32&lt;&gt;"",WEEKNUM(AA32,21),"")</f>
        <v>48</v>
      </c>
      <c r="U32" s="12" t="str">
        <f>IF(WEEKDAY(DATE(Kalenderjahr,T30,1),2)=1,DATE(Kalenderjahr,T30,1),"")</f>
        <v/>
      </c>
      <c r="V32" s="12" t="str">
        <f>IF(U32="",IF(WEEKDAY(DATE(Kalenderjahr,T30,1),2)=2,DATE(Kalenderjahr,T30,1),""),U32+1)</f>
        <v/>
      </c>
      <c r="W32" s="12" t="str">
        <f>IF(V32="",IF(WEEKDAY(DATE(Kalenderjahr,T30,1),2)=3,DATE(Kalenderjahr,T30,1),""),V32+1)</f>
        <v/>
      </c>
      <c r="X32" s="12" t="str">
        <f>IF(W32="",IF(WEEKDAY(DATE(Kalenderjahr,T30,1),2)=4,DATE(Kalenderjahr,T30,1),""),W32+1)</f>
        <v/>
      </c>
      <c r="Y32" s="12">
        <f>IF(X32="",IF(WEEKDAY(DATE(Kalenderjahr,T30,1),2)=5,DATE(Kalenderjahr,T30,1),""),X32+1)</f>
        <v>45261</v>
      </c>
      <c r="Z32" s="13">
        <f>IF(Y32="",IF(WEEKDAY(DATE(Kalenderjahr,T30,1),2)=6,DATE(Kalenderjahr,T30,1),""),Y32+1)</f>
        <v>45262</v>
      </c>
      <c r="AA32" s="14">
        <f>IF(Z32="",IF(WEEKDAY(DATE(Kalenderjahr,T30,1),2)=7,DATE(Kalenderjahr,T30,1),""),Z32+1)</f>
        <v>45263</v>
      </c>
      <c r="AC32" s="52" t="str">
        <f t="shared" si="45"/>
        <v/>
      </c>
      <c r="AD32" s="32" t="str">
        <f>IF(Einstellungen!G36="","",Einstellungen!G36)</f>
        <v/>
      </c>
      <c r="AE32" s="37"/>
      <c r="AF32" s="37"/>
      <c r="AG32" s="35" t="str">
        <f>IF(Einstellungen!G36="","",DATE(YEAR(Einstellungen!F36),MONTH(Einstellungen!F36),DAY(Einstellungen!F36)))</f>
        <v/>
      </c>
      <c r="AH32" s="4"/>
      <c r="AI32" s="5"/>
    </row>
    <row r="33" spans="2:35" ht="29.1" customHeight="1" x14ac:dyDescent="0.35">
      <c r="B33" s="11">
        <f>IF(C33&lt;&gt;"",WEEKNUM(C33,21),"")</f>
        <v>40</v>
      </c>
      <c r="C33" s="12">
        <f>I32+1</f>
        <v>45201</v>
      </c>
      <c r="D33" s="12">
        <f t="shared" ref="D33:D35" si="100">C33+1</f>
        <v>45202</v>
      </c>
      <c r="E33" s="12">
        <f t="shared" ref="E33:E35" si="101">D33+1</f>
        <v>45203</v>
      </c>
      <c r="F33" s="12">
        <f t="shared" ref="F33:F35" si="102">E33+1</f>
        <v>45204</v>
      </c>
      <c r="G33" s="12">
        <f t="shared" ref="G33:G35" si="103">F33+1</f>
        <v>45205</v>
      </c>
      <c r="H33" s="13">
        <f t="shared" ref="H33:H35" si="104">G33+1</f>
        <v>45206</v>
      </c>
      <c r="I33" s="14">
        <f t="shared" ref="I33:I35" si="105">H33+1</f>
        <v>45207</v>
      </c>
      <c r="J33" s="10"/>
      <c r="K33" s="11">
        <f>IF(L33&lt;&gt;"",WEEKNUM(L33,21),"")</f>
        <v>45</v>
      </c>
      <c r="L33" s="12">
        <f>R32+1</f>
        <v>45236</v>
      </c>
      <c r="M33" s="12">
        <f t="shared" ref="M33:M35" si="106">L33+1</f>
        <v>45237</v>
      </c>
      <c r="N33" s="12">
        <f t="shared" ref="N33:N35" si="107">M33+1</f>
        <v>45238</v>
      </c>
      <c r="O33" s="12">
        <f t="shared" ref="O33:O35" si="108">N33+1</f>
        <v>45239</v>
      </c>
      <c r="P33" s="12">
        <f t="shared" ref="P33:P35" si="109">O33+1</f>
        <v>45240</v>
      </c>
      <c r="Q33" s="13">
        <f t="shared" ref="Q33:Q35" si="110">P33+1</f>
        <v>45241</v>
      </c>
      <c r="R33" s="14">
        <f t="shared" ref="R33:R35" si="111">Q33+1</f>
        <v>45242</v>
      </c>
      <c r="S33" s="10"/>
      <c r="T33" s="11">
        <f>IF(U33&lt;&gt;"",WEEKNUM(U33,21),"")</f>
        <v>49</v>
      </c>
      <c r="U33" s="12">
        <f>AA32+1</f>
        <v>45264</v>
      </c>
      <c r="V33" s="12">
        <f t="shared" ref="V33:V35" si="112">U33+1</f>
        <v>45265</v>
      </c>
      <c r="W33" s="12">
        <f t="shared" ref="W33:W35" si="113">V33+1</f>
        <v>45266</v>
      </c>
      <c r="X33" s="12">
        <f t="shared" ref="X33:X35" si="114">W33+1</f>
        <v>45267</v>
      </c>
      <c r="Y33" s="12">
        <f t="shared" ref="Y33:Y35" si="115">X33+1</f>
        <v>45268</v>
      </c>
      <c r="Z33" s="13">
        <f t="shared" ref="Z33:Z35" si="116">Y33+1</f>
        <v>45269</v>
      </c>
      <c r="AA33" s="14">
        <f t="shared" ref="AA33:AA35" si="117">Z33+1</f>
        <v>45270</v>
      </c>
      <c r="AC33" s="52" t="str">
        <f t="shared" si="45"/>
        <v/>
      </c>
      <c r="AD33" s="32" t="str">
        <f>IF(Einstellungen!G37="","",Einstellungen!G37)</f>
        <v/>
      </c>
      <c r="AE33" s="37"/>
      <c r="AF33" s="37"/>
      <c r="AG33" s="35" t="str">
        <f>IF(Einstellungen!G37="","",DATE(YEAR(Einstellungen!F37),MONTH(Einstellungen!F37),DAY(Einstellungen!F37)))</f>
        <v/>
      </c>
      <c r="AH33" s="4"/>
      <c r="AI33" s="5"/>
    </row>
    <row r="34" spans="2:35" ht="29.1" customHeight="1" x14ac:dyDescent="0.35">
      <c r="B34" s="11">
        <f>IF(C34&lt;&gt;"",WEEKNUM(C34,21),"")</f>
        <v>41</v>
      </c>
      <c r="C34" s="12">
        <f>I33+1</f>
        <v>45208</v>
      </c>
      <c r="D34" s="12">
        <f t="shared" si="100"/>
        <v>45209</v>
      </c>
      <c r="E34" s="12">
        <f t="shared" si="101"/>
        <v>45210</v>
      </c>
      <c r="F34" s="12">
        <f t="shared" si="102"/>
        <v>45211</v>
      </c>
      <c r="G34" s="12">
        <f t="shared" si="103"/>
        <v>45212</v>
      </c>
      <c r="H34" s="13">
        <f t="shared" si="104"/>
        <v>45213</v>
      </c>
      <c r="I34" s="14">
        <f t="shared" si="105"/>
        <v>45214</v>
      </c>
      <c r="J34" s="10"/>
      <c r="K34" s="11">
        <f>IF(L34&lt;&gt;"",WEEKNUM(L34,21),"")</f>
        <v>46</v>
      </c>
      <c r="L34" s="12">
        <f>R33+1</f>
        <v>45243</v>
      </c>
      <c r="M34" s="12">
        <f t="shared" si="106"/>
        <v>45244</v>
      </c>
      <c r="N34" s="12">
        <f t="shared" si="107"/>
        <v>45245</v>
      </c>
      <c r="O34" s="12">
        <f t="shared" si="108"/>
        <v>45246</v>
      </c>
      <c r="P34" s="12">
        <f t="shared" si="109"/>
        <v>45247</v>
      </c>
      <c r="Q34" s="13">
        <f t="shared" si="110"/>
        <v>45248</v>
      </c>
      <c r="R34" s="14">
        <f t="shared" si="111"/>
        <v>45249</v>
      </c>
      <c r="S34" s="10"/>
      <c r="T34" s="11">
        <f>IF(U34&lt;&gt;"",WEEKNUM(U34,21),"")</f>
        <v>50</v>
      </c>
      <c r="U34" s="12">
        <f>AA33+1</f>
        <v>45271</v>
      </c>
      <c r="V34" s="12">
        <f t="shared" si="112"/>
        <v>45272</v>
      </c>
      <c r="W34" s="12">
        <f t="shared" si="113"/>
        <v>45273</v>
      </c>
      <c r="X34" s="12">
        <f t="shared" si="114"/>
        <v>45274</v>
      </c>
      <c r="Y34" s="12">
        <f t="shared" si="115"/>
        <v>45275</v>
      </c>
      <c r="Z34" s="13">
        <f t="shared" si="116"/>
        <v>45276</v>
      </c>
      <c r="AA34" s="14">
        <f t="shared" si="117"/>
        <v>45277</v>
      </c>
      <c r="AC34" s="52" t="str">
        <f t="shared" si="45"/>
        <v/>
      </c>
      <c r="AD34" s="32" t="str">
        <f>IF(Einstellungen!G38="","",Einstellungen!G38)</f>
        <v/>
      </c>
      <c r="AE34" s="37"/>
      <c r="AF34" s="37"/>
      <c r="AG34" s="35" t="str">
        <f>IF(Einstellungen!G38="","",DATE(YEAR(Einstellungen!F38),MONTH(Einstellungen!F38),DAY(Einstellungen!F38)))</f>
        <v/>
      </c>
      <c r="AH34" s="4"/>
      <c r="AI34" s="5"/>
    </row>
    <row r="35" spans="2:35" ht="29.1" customHeight="1" x14ac:dyDescent="0.35">
      <c r="B35" s="11">
        <f>IF(C35&lt;&gt;"",WEEKNUM(C35,21),"")</f>
        <v>42</v>
      </c>
      <c r="C35" s="12">
        <f>I34+1</f>
        <v>45215</v>
      </c>
      <c r="D35" s="12">
        <f t="shared" si="100"/>
        <v>45216</v>
      </c>
      <c r="E35" s="12">
        <f t="shared" si="101"/>
        <v>45217</v>
      </c>
      <c r="F35" s="12">
        <f t="shared" si="102"/>
        <v>45218</v>
      </c>
      <c r="G35" s="12">
        <f t="shared" si="103"/>
        <v>45219</v>
      </c>
      <c r="H35" s="13">
        <f t="shared" si="104"/>
        <v>45220</v>
      </c>
      <c r="I35" s="14">
        <f t="shared" si="105"/>
        <v>45221</v>
      </c>
      <c r="J35" s="10"/>
      <c r="K35" s="11">
        <f>IF(L35&lt;&gt;"",WEEKNUM(L35,21),"")</f>
        <v>47</v>
      </c>
      <c r="L35" s="12">
        <f>R34+1</f>
        <v>45250</v>
      </c>
      <c r="M35" s="12">
        <f t="shared" si="106"/>
        <v>45251</v>
      </c>
      <c r="N35" s="12">
        <f t="shared" si="107"/>
        <v>45252</v>
      </c>
      <c r="O35" s="12">
        <f t="shared" si="108"/>
        <v>45253</v>
      </c>
      <c r="P35" s="12">
        <f t="shared" si="109"/>
        <v>45254</v>
      </c>
      <c r="Q35" s="13">
        <f t="shared" si="110"/>
        <v>45255</v>
      </c>
      <c r="R35" s="14">
        <f t="shared" si="111"/>
        <v>45256</v>
      </c>
      <c r="S35" s="10"/>
      <c r="T35" s="11">
        <f>IF(U35&lt;&gt;"",WEEKNUM(U35,21),"")</f>
        <v>51</v>
      </c>
      <c r="U35" s="12">
        <f>AA34+1</f>
        <v>45278</v>
      </c>
      <c r="V35" s="12">
        <f t="shared" si="112"/>
        <v>45279</v>
      </c>
      <c r="W35" s="12">
        <f t="shared" si="113"/>
        <v>45280</v>
      </c>
      <c r="X35" s="12">
        <f t="shared" si="114"/>
        <v>45281</v>
      </c>
      <c r="Y35" s="12">
        <f t="shared" si="115"/>
        <v>45282</v>
      </c>
      <c r="Z35" s="13">
        <f t="shared" si="116"/>
        <v>45283</v>
      </c>
      <c r="AA35" s="14">
        <f t="shared" si="117"/>
        <v>45284</v>
      </c>
      <c r="AC35" s="52" t="str">
        <f t="shared" si="45"/>
        <v/>
      </c>
      <c r="AD35" s="32" t="str">
        <f>IF(Einstellungen!G39="","",Einstellungen!G39)</f>
        <v/>
      </c>
      <c r="AE35" s="37"/>
      <c r="AF35" s="37"/>
      <c r="AG35" s="35" t="str">
        <f>IF(Einstellungen!G39="","",DATE(YEAR(Einstellungen!F39),MONTH(Einstellungen!F39),DAY(Einstellungen!F39)))</f>
        <v/>
      </c>
      <c r="AH35" s="4"/>
      <c r="AI35" s="5"/>
    </row>
    <row r="36" spans="2:35" ht="29.1" customHeight="1" x14ac:dyDescent="0.35">
      <c r="B36" s="11">
        <f>IF(C36&lt;&gt;"",WEEKNUM(C36,21),"")</f>
        <v>43</v>
      </c>
      <c r="C36" s="12">
        <f>IF(I35="","",IF(MONTH(I35)=MONTH(I35+1),I35+1,""))</f>
        <v>45222</v>
      </c>
      <c r="D36" s="12">
        <f t="shared" ref="D36:D37" si="118">IF(C36="","",IF(MONTH(C36)=MONTH(C36+1),C36+1,""))</f>
        <v>45223</v>
      </c>
      <c r="E36" s="12">
        <f t="shared" ref="E36:E37" si="119">IF(D36="","",IF(MONTH(D36)=MONTH(D36+1),D36+1,""))</f>
        <v>45224</v>
      </c>
      <c r="F36" s="12">
        <f t="shared" ref="F36:F37" si="120">IF(E36="","",IF(MONTH(E36)=MONTH(E36+1),E36+1,""))</f>
        <v>45225</v>
      </c>
      <c r="G36" s="12">
        <f t="shared" ref="G36:G37" si="121">IF(F36="","",IF(MONTH(F36)=MONTH(F36+1),F36+1,""))</f>
        <v>45226</v>
      </c>
      <c r="H36" s="13">
        <f t="shared" ref="H36:H37" si="122">IF(G36="","",IF(MONTH(G36)=MONTH(G36+1),G36+1,""))</f>
        <v>45227</v>
      </c>
      <c r="I36" s="14">
        <f t="shared" ref="I36:I37" si="123">IF(H36="","",IF(MONTH(H36)=MONTH(H36+1),H36+1,""))</f>
        <v>45228</v>
      </c>
      <c r="J36" s="10"/>
      <c r="K36" s="11">
        <f>IF(L36&lt;&gt;"",WEEKNUM(L36,21),"")</f>
        <v>48</v>
      </c>
      <c r="L36" s="12">
        <f>IF(R35="","",IF(MONTH(R35)=MONTH(R35+1),R35+1,""))</f>
        <v>45257</v>
      </c>
      <c r="M36" s="12">
        <f t="shared" ref="M36:M37" si="124">IF(L36="","",IF(MONTH(L36)=MONTH(L36+1),L36+1,""))</f>
        <v>45258</v>
      </c>
      <c r="N36" s="12">
        <f t="shared" ref="N36:N37" si="125">IF(M36="","",IF(MONTH(M36)=MONTH(M36+1),M36+1,""))</f>
        <v>45259</v>
      </c>
      <c r="O36" s="12">
        <f t="shared" ref="O36:O37" si="126">IF(N36="","",IF(MONTH(N36)=MONTH(N36+1),N36+1,""))</f>
        <v>45260</v>
      </c>
      <c r="P36" s="12" t="str">
        <f t="shared" ref="P36:P37" si="127">IF(O36="","",IF(MONTH(O36)=MONTH(O36+1),O36+1,""))</f>
        <v/>
      </c>
      <c r="Q36" s="13" t="str">
        <f t="shared" ref="Q36:Q37" si="128">IF(P36="","",IF(MONTH(P36)=MONTH(P36+1),P36+1,""))</f>
        <v/>
      </c>
      <c r="R36" s="14" t="str">
        <f t="shared" ref="R36:R37" si="129">IF(Q36="","",IF(MONTH(Q36)=MONTH(Q36+1),Q36+1,""))</f>
        <v/>
      </c>
      <c r="S36" s="10"/>
      <c r="T36" s="11">
        <f>IF(U36&lt;&gt;"",WEEKNUM(U36,21),"")</f>
        <v>52</v>
      </c>
      <c r="U36" s="12">
        <f>IF(AA35="","",IF(MONTH(AA35)=MONTH(AA35+1),AA35+1,""))</f>
        <v>45285</v>
      </c>
      <c r="V36" s="12">
        <f t="shared" ref="V36:V37" si="130">IF(U36="","",IF(MONTH(U36)=MONTH(U36+1),U36+1,""))</f>
        <v>45286</v>
      </c>
      <c r="W36" s="12">
        <f t="shared" ref="W36:W37" si="131">IF(V36="","",IF(MONTH(V36)=MONTH(V36+1),V36+1,""))</f>
        <v>45287</v>
      </c>
      <c r="X36" s="12">
        <f t="shared" ref="X36:X37" si="132">IF(W36="","",IF(MONTH(W36)=MONTH(W36+1),W36+1,""))</f>
        <v>45288</v>
      </c>
      <c r="Y36" s="12">
        <f t="shared" ref="Y36:Y37" si="133">IF(X36="","",IF(MONTH(X36)=MONTH(X36+1),X36+1,""))</f>
        <v>45289</v>
      </c>
      <c r="Z36" s="13">
        <f t="shared" ref="Z36:Z37" si="134">IF(Y36="","",IF(MONTH(Y36)=MONTH(Y36+1),Y36+1,""))</f>
        <v>45290</v>
      </c>
      <c r="AA36" s="14">
        <f t="shared" ref="AA36:AA37" si="135">IF(Z36="","",IF(MONTH(Z36)=MONTH(Z36+1),Z36+1,""))</f>
        <v>45291</v>
      </c>
      <c r="AC36" s="52" t="str">
        <f t="shared" si="45"/>
        <v/>
      </c>
      <c r="AD36" s="32" t="str">
        <f>IF(Einstellungen!G40="","",Einstellungen!G40)</f>
        <v/>
      </c>
      <c r="AE36" s="37"/>
      <c r="AF36" s="37"/>
      <c r="AG36" s="35" t="str">
        <f>IF(Einstellungen!G40="","",DATE(YEAR(Einstellungen!F40),MONTH(Einstellungen!F40),DAY(Einstellungen!F40)))</f>
        <v/>
      </c>
      <c r="AH36" s="4"/>
      <c r="AI36" s="5"/>
    </row>
    <row r="37" spans="2:35" ht="29.1" customHeight="1" thickBot="1" x14ac:dyDescent="0.4">
      <c r="B37" s="15">
        <f>IF(C37&lt;&gt;"",WEEKNUM(C37,21),"")</f>
        <v>44</v>
      </c>
      <c r="C37" s="16">
        <f>IF(I36="","",IF(MONTH(I36)=MONTH(I36+1),I36+1,""))</f>
        <v>45229</v>
      </c>
      <c r="D37" s="16">
        <f t="shared" si="118"/>
        <v>45230</v>
      </c>
      <c r="E37" s="16" t="str">
        <f t="shared" si="119"/>
        <v/>
      </c>
      <c r="F37" s="16" t="str">
        <f t="shared" si="120"/>
        <v/>
      </c>
      <c r="G37" s="16" t="str">
        <f t="shared" si="121"/>
        <v/>
      </c>
      <c r="H37" s="17" t="str">
        <f t="shared" si="122"/>
        <v/>
      </c>
      <c r="I37" s="18" t="str">
        <f t="shared" si="123"/>
        <v/>
      </c>
      <c r="J37" s="10"/>
      <c r="K37" s="15" t="str">
        <f>IF(L37&lt;&gt;"",WEEKNUM(L37,21),"")</f>
        <v/>
      </c>
      <c r="L37" s="16" t="str">
        <f>IF(R36="","",IF(MONTH(R36)=MONTH(R36+1),R36+1,""))</f>
        <v/>
      </c>
      <c r="M37" s="16" t="str">
        <f t="shared" si="124"/>
        <v/>
      </c>
      <c r="N37" s="16" t="str">
        <f t="shared" si="125"/>
        <v/>
      </c>
      <c r="O37" s="16" t="str">
        <f t="shared" si="126"/>
        <v/>
      </c>
      <c r="P37" s="16" t="str">
        <f t="shared" si="127"/>
        <v/>
      </c>
      <c r="Q37" s="17" t="str">
        <f t="shared" si="128"/>
        <v/>
      </c>
      <c r="R37" s="18" t="str">
        <f t="shared" si="129"/>
        <v/>
      </c>
      <c r="S37" s="10"/>
      <c r="T37" s="15" t="str">
        <f>IF(U37&lt;&gt;"",WEEKNUM(U37,21),"")</f>
        <v/>
      </c>
      <c r="U37" s="16" t="str">
        <f>IF(AA36="","",IF(MONTH(AA36)=MONTH(AA36+1),AA36+1,""))</f>
        <v/>
      </c>
      <c r="V37" s="16" t="str">
        <f t="shared" si="130"/>
        <v/>
      </c>
      <c r="W37" s="16" t="str">
        <f t="shared" si="131"/>
        <v/>
      </c>
      <c r="X37" s="16" t="str">
        <f t="shared" si="132"/>
        <v/>
      </c>
      <c r="Y37" s="16" t="str">
        <f t="shared" si="133"/>
        <v/>
      </c>
      <c r="Z37" s="17" t="str">
        <f t="shared" si="134"/>
        <v/>
      </c>
      <c r="AA37" s="18" t="str">
        <f t="shared" si="135"/>
        <v/>
      </c>
      <c r="AC37" s="52" t="str">
        <f t="shared" si="45"/>
        <v/>
      </c>
      <c r="AD37" s="32" t="str">
        <f>IF(Einstellungen!G41="","",Einstellungen!G41)</f>
        <v/>
      </c>
      <c r="AE37" s="37"/>
      <c r="AF37" s="37"/>
      <c r="AG37" s="35" t="str">
        <f>IF(Einstellungen!G41="","",DATE(YEAR(Einstellungen!F41),MONTH(Einstellungen!F41),DAY(Einstellungen!F41)))</f>
        <v/>
      </c>
      <c r="AH37" s="4"/>
      <c r="AI37" s="4"/>
    </row>
    <row r="38" spans="2:35" ht="24" thickTop="1" x14ac:dyDescent="0.35"/>
    <row r="39" spans="2:35" ht="15" x14ac:dyDescent="0.25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</row>
  </sheetData>
  <mergeCells count="15">
    <mergeCell ref="A1:AA1"/>
    <mergeCell ref="B39:AI39"/>
    <mergeCell ref="C21:I21"/>
    <mergeCell ref="L21:R21"/>
    <mergeCell ref="U21:AA21"/>
    <mergeCell ref="C30:I30"/>
    <mergeCell ref="L30:R30"/>
    <mergeCell ref="U30:AA30"/>
    <mergeCell ref="C3:I3"/>
    <mergeCell ref="L3:R3"/>
    <mergeCell ref="U3:AA3"/>
    <mergeCell ref="C12:I12"/>
    <mergeCell ref="L12:R12"/>
    <mergeCell ref="U12:AA12"/>
    <mergeCell ref="AD3:AG4"/>
  </mergeCells>
  <conditionalFormatting sqref="C5:I10 AG5:AG37">
    <cfRule type="expression" dxfId="16" priority="18">
      <formula>AND(C5=TODAY())</formula>
    </cfRule>
  </conditionalFormatting>
  <conditionalFormatting sqref="AE23:AF28 AH23:AI28">
    <cfRule type="expression" dxfId="15" priority="7">
      <formula>AND(AE23=TODAY())</formula>
    </cfRule>
  </conditionalFormatting>
  <conditionalFormatting sqref="L5:R10">
    <cfRule type="expression" dxfId="14" priority="17">
      <formula>AND(L5=TODAY())</formula>
    </cfRule>
  </conditionalFormatting>
  <conditionalFormatting sqref="U5:AA10">
    <cfRule type="expression" dxfId="13" priority="16">
      <formula>AND(U5=TODAY())</formula>
    </cfRule>
  </conditionalFormatting>
  <conditionalFormatting sqref="AE7:AF12 AH5:AI10">
    <cfRule type="expression" dxfId="12" priority="15">
      <formula>AND(AE5=TODAY())</formula>
    </cfRule>
  </conditionalFormatting>
  <conditionalFormatting sqref="C14:I19">
    <cfRule type="expression" dxfId="11" priority="14">
      <formula>AND(C14=TODAY())</formula>
    </cfRule>
  </conditionalFormatting>
  <conditionalFormatting sqref="L14:R19">
    <cfRule type="expression" dxfId="10" priority="13">
      <formula>AND(L14=TODAY())</formula>
    </cfRule>
  </conditionalFormatting>
  <conditionalFormatting sqref="U14:AA19">
    <cfRule type="expression" dxfId="9" priority="12">
      <formula>AND(U14=TODAY())</formula>
    </cfRule>
  </conditionalFormatting>
  <conditionalFormatting sqref="AE16:AF19 AH14:AI19">
    <cfRule type="expression" dxfId="8" priority="11">
      <formula>AND(AE14=TODAY())</formula>
    </cfRule>
  </conditionalFormatting>
  <conditionalFormatting sqref="C23:I28">
    <cfRule type="expression" dxfId="7" priority="10">
      <formula>AND(C23=TODAY())</formula>
    </cfRule>
  </conditionalFormatting>
  <conditionalFormatting sqref="L23:R28">
    <cfRule type="expression" dxfId="6" priority="9">
      <formula>AND(L23=TODAY())</formula>
    </cfRule>
  </conditionalFormatting>
  <conditionalFormatting sqref="U23:AA28">
    <cfRule type="expression" dxfId="5" priority="8">
      <formula>AND(U23=TODAY())</formula>
    </cfRule>
  </conditionalFormatting>
  <conditionalFormatting sqref="AE32:AF37 AH32:AI37">
    <cfRule type="expression" dxfId="4" priority="3">
      <formula>AND(AE32=TODAY())</formula>
    </cfRule>
  </conditionalFormatting>
  <conditionalFormatting sqref="C32:I37">
    <cfRule type="expression" dxfId="3" priority="6">
      <formula>AND(C32=TODAY())</formula>
    </cfRule>
  </conditionalFormatting>
  <conditionalFormatting sqref="L32:R37">
    <cfRule type="expression" dxfId="2" priority="5">
      <formula>AND(L32=TODAY())</formula>
    </cfRule>
  </conditionalFormatting>
  <conditionalFormatting sqref="U32:AA37">
    <cfRule type="expression" dxfId="1" priority="4">
      <formula>AND(U32=TODAY())</formula>
    </cfRule>
  </conditionalFormatting>
  <conditionalFormatting sqref="C5:I10 L5:R10 U5:AA10 C14:I19 L14:R19 U14:AA19 C23:I28 L23:R28 U23:AA28 C32:I37 L32:R37 U32:AA37">
    <cfRule type="expression" dxfId="0" priority="22">
      <formula>AND(C5&lt;&gt;"",NOT(ISERROR(MATCH(C5,$AG$5:$AG$37,0))))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293C-FD76-49F8-B7A6-E23348CB4B70}">
  <dimension ref="B3:AK62"/>
  <sheetViews>
    <sheetView showGridLines="0" workbookViewId="0">
      <selection activeCell="F3" sqref="F3"/>
    </sheetView>
  </sheetViews>
  <sheetFormatPr baseColWidth="10" defaultRowHeight="15" x14ac:dyDescent="0.25"/>
  <cols>
    <col min="1" max="5" width="2.7109375" customWidth="1"/>
    <col min="6" max="6" width="32.5703125" customWidth="1"/>
    <col min="7" max="7" width="25" customWidth="1"/>
    <col min="9" max="9" width="6.140625" style="22" customWidth="1"/>
    <col min="10" max="10" width="31.5703125" bestFit="1" customWidth="1"/>
    <col min="11" max="11" width="31.5703125" customWidth="1"/>
    <col min="12" max="27" width="24.7109375" style="22" customWidth="1"/>
  </cols>
  <sheetData>
    <row r="3" spans="2:28" ht="18.75" x14ac:dyDescent="0.25">
      <c r="F3" s="66">
        <v>2023</v>
      </c>
      <c r="G3" s="60" t="s">
        <v>49</v>
      </c>
    </row>
    <row r="4" spans="2:28" ht="18.75" x14ac:dyDescent="0.25">
      <c r="F4" s="67" t="s">
        <v>19</v>
      </c>
      <c r="G4" s="60" t="s">
        <v>44</v>
      </c>
      <c r="K4" t="str">
        <f>IF($L$7="x",L49,"")</f>
        <v/>
      </c>
    </row>
    <row r="5" spans="2:28" x14ac:dyDescent="0.25">
      <c r="F5" s="68" t="s">
        <v>50</v>
      </c>
      <c r="K5" t="str">
        <f t="shared" ref="K5:K7" si="0">IF($L$7="x",L10,"")</f>
        <v/>
      </c>
    </row>
    <row r="6" spans="2:28" x14ac:dyDescent="0.25">
      <c r="K6" t="str">
        <f t="shared" si="0"/>
        <v/>
      </c>
    </row>
    <row r="7" spans="2:28" x14ac:dyDescent="0.25">
      <c r="K7" t="str">
        <f t="shared" si="0"/>
        <v/>
      </c>
    </row>
    <row r="8" spans="2:28" x14ac:dyDescent="0.25">
      <c r="B8" s="27"/>
      <c r="C8" s="25"/>
      <c r="D8" s="24"/>
      <c r="E8" s="24"/>
      <c r="F8" t="str">
        <f>"Feiertage für "&amp;F4</f>
        <v>Feiertage für Baden-Württemberg</v>
      </c>
      <c r="G8" s="24"/>
      <c r="H8" s="47"/>
      <c r="I8" s="48"/>
      <c r="J8" s="38" t="s">
        <v>14</v>
      </c>
      <c r="K8" s="40" t="s">
        <v>43</v>
      </c>
      <c r="L8" s="39" t="s">
        <v>19</v>
      </c>
      <c r="M8" s="39" t="s">
        <v>20</v>
      </c>
      <c r="N8" s="39" t="s">
        <v>21</v>
      </c>
      <c r="O8" s="39" t="s">
        <v>22</v>
      </c>
      <c r="P8" s="39" t="s">
        <v>23</v>
      </c>
      <c r="Q8" s="39" t="s">
        <v>24</v>
      </c>
      <c r="R8" s="39" t="s">
        <v>25</v>
      </c>
      <c r="S8" s="39" t="s">
        <v>26</v>
      </c>
      <c r="T8" s="39" t="s">
        <v>27</v>
      </c>
      <c r="U8" s="39" t="s">
        <v>28</v>
      </c>
      <c r="V8" s="39" t="s">
        <v>29</v>
      </c>
      <c r="W8" s="39" t="s">
        <v>30</v>
      </c>
      <c r="X8" s="39" t="s">
        <v>31</v>
      </c>
      <c r="Y8" s="39" t="s">
        <v>32</v>
      </c>
      <c r="Z8" s="39" t="s">
        <v>34</v>
      </c>
      <c r="AA8" s="39" t="s">
        <v>33</v>
      </c>
    </row>
    <row r="9" spans="2:28" x14ac:dyDescent="0.25">
      <c r="B9" s="27"/>
      <c r="C9" s="25"/>
      <c r="D9" s="24"/>
      <c r="E9" s="24"/>
      <c r="F9" s="49" t="str">
        <f>IFERROR(VLOOKUP(1,$H$9:$K$31,4,),"")</f>
        <v>01.01.2023</v>
      </c>
      <c r="G9" s="50" t="str">
        <f>IFERROR(VLOOKUP(1,$H$9:$K$31,3,),"")</f>
        <v>Neujahr</v>
      </c>
      <c r="H9" s="41">
        <f>COUNTIF(I9,"+")</f>
        <v>1</v>
      </c>
      <c r="I9" s="42" t="str">
        <f>IF(HLOOKUP($F$4,$L$8:$AA$26,2,FALSE)="","",HLOOKUP($F$4,$L$8:$AA$26,2,FALSE))</f>
        <v>+</v>
      </c>
      <c r="J9" s="41" t="s">
        <v>7</v>
      </c>
      <c r="K9" s="43" t="str">
        <f>IF(I9="+","01.01."&amp;Kalenderjahr,"")</f>
        <v>01.01.2023</v>
      </c>
      <c r="L9" s="28" t="s">
        <v>15</v>
      </c>
      <c r="M9" s="28" t="s">
        <v>15</v>
      </c>
      <c r="N9" s="28" t="s">
        <v>15</v>
      </c>
      <c r="O9" s="28" t="s">
        <v>15</v>
      </c>
      <c r="P9" s="28" t="s">
        <v>15</v>
      </c>
      <c r="Q9" s="28" t="s">
        <v>15</v>
      </c>
      <c r="R9" s="28" t="s">
        <v>15</v>
      </c>
      <c r="S9" s="28" t="s">
        <v>15</v>
      </c>
      <c r="T9" s="28" t="s">
        <v>15</v>
      </c>
      <c r="U9" s="28" t="s">
        <v>15</v>
      </c>
      <c r="V9" s="28" t="s">
        <v>15</v>
      </c>
      <c r="W9" s="28" t="s">
        <v>15</v>
      </c>
      <c r="X9" s="28" t="s">
        <v>15</v>
      </c>
      <c r="Y9" s="28" t="s">
        <v>15</v>
      </c>
      <c r="Z9" s="28" t="s">
        <v>15</v>
      </c>
      <c r="AA9" s="28" t="s">
        <v>15</v>
      </c>
      <c r="AB9" s="22"/>
    </row>
    <row r="10" spans="2:28" x14ac:dyDescent="0.25">
      <c r="B10" s="27"/>
      <c r="C10" s="25"/>
      <c r="D10" s="24"/>
      <c r="E10" s="24"/>
      <c r="F10" s="49" t="str">
        <f>IFERROR(VLOOKUP(2,$H$9:$K$31,4,),"")</f>
        <v>06.01.2023</v>
      </c>
      <c r="G10" s="50" t="str">
        <f>IFERROR(VLOOKUP(2,$H$9:$K$31,3,),"")</f>
        <v>Heilige Drei Könige</v>
      </c>
      <c r="H10" s="44">
        <f>COUNTIF(I9:I10,"+")</f>
        <v>2</v>
      </c>
      <c r="I10" s="45" t="str">
        <f>IF(HLOOKUP($F$4,$L$8:$AA$26,3,FALSE)="","",HLOOKUP($F$4,$L$8:$AA$26,3,FALSE))</f>
        <v>+</v>
      </c>
      <c r="J10" s="44" t="s">
        <v>35</v>
      </c>
      <c r="K10" s="46" t="str">
        <f>IF(I10="+","06.01."&amp;Kalenderjahr,"")</f>
        <v>06.01.2023</v>
      </c>
      <c r="L10" s="28" t="s">
        <v>15</v>
      </c>
      <c r="M10" s="28" t="s">
        <v>15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 t="s">
        <v>15</v>
      </c>
      <c r="Z10" s="28"/>
      <c r="AA10" s="28"/>
    </row>
    <row r="11" spans="2:28" x14ac:dyDescent="0.25">
      <c r="B11" s="27"/>
      <c r="C11" s="25"/>
      <c r="D11" s="24"/>
      <c r="E11" s="24"/>
      <c r="F11" s="49">
        <f>IFERROR(VLOOKUP(3,$H$9:$K$31,4,),"")</f>
        <v>45023</v>
      </c>
      <c r="G11" s="50" t="str">
        <f>IFERROR(VLOOKUP(3,$H$9:$K$31,3,),"")</f>
        <v>Karfreitag</v>
      </c>
      <c r="H11" s="44">
        <f>COUNTIF(I9:I11,"+")</f>
        <v>2</v>
      </c>
      <c r="I11" s="45" t="str">
        <f>IF(HLOOKUP($F$4,$L$8:$AA$26,4,FALSE)="","",HLOOKUP($F$4,$L$8:$AA$26,4,FALSE))</f>
        <v/>
      </c>
      <c r="J11" s="44" t="s">
        <v>36</v>
      </c>
      <c r="K11" s="46" t="str">
        <f>IF(I11="+","08.03."&amp;Kalenderjahr,"")</f>
        <v/>
      </c>
      <c r="L11" s="28"/>
      <c r="M11" s="28"/>
      <c r="N11" s="28" t="s">
        <v>15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 t="s">
        <v>15</v>
      </c>
      <c r="Z11" s="28"/>
      <c r="AA11" s="28"/>
    </row>
    <row r="12" spans="2:28" x14ac:dyDescent="0.25">
      <c r="B12" s="27"/>
      <c r="C12" s="25"/>
      <c r="D12" s="24"/>
      <c r="E12" s="24"/>
      <c r="F12" s="49">
        <f>IFERROR(VLOOKUP(4,$H$9:$K$31,4,),"")</f>
        <v>45025</v>
      </c>
      <c r="G12" s="50" t="str">
        <f>IFERROR(VLOOKUP(4,$H$9:$K$31,3,),"")</f>
        <v>Ostersonntag</v>
      </c>
      <c r="H12" s="44">
        <f>COUNTIF(I9:I12,"+")</f>
        <v>3</v>
      </c>
      <c r="I12" s="45" t="str">
        <f>IF(HLOOKUP($F$4,$L$8:$AA$26,5,FALSE)="","",HLOOKUP($F$4,$L$8:$AA$26,5,FALSE))</f>
        <v>+</v>
      </c>
      <c r="J12" s="44" t="s">
        <v>8</v>
      </c>
      <c r="K12" s="46">
        <f>IF(I12="+",K13-2,"")</f>
        <v>45023</v>
      </c>
      <c r="L12" s="28" t="s">
        <v>15</v>
      </c>
      <c r="M12" s="28" t="s">
        <v>15</v>
      </c>
      <c r="N12" s="28" t="s">
        <v>15</v>
      </c>
      <c r="O12" s="28" t="s">
        <v>15</v>
      </c>
      <c r="P12" s="28" t="s">
        <v>15</v>
      </c>
      <c r="Q12" s="28" t="s">
        <v>15</v>
      </c>
      <c r="R12" s="28" t="s">
        <v>15</v>
      </c>
      <c r="S12" s="28" t="s">
        <v>15</v>
      </c>
      <c r="T12" s="28" t="s">
        <v>15</v>
      </c>
      <c r="U12" s="28" t="s">
        <v>15</v>
      </c>
      <c r="V12" s="28" t="s">
        <v>15</v>
      </c>
      <c r="W12" s="28" t="s">
        <v>15</v>
      </c>
      <c r="X12" s="28" t="s">
        <v>15</v>
      </c>
      <c r="Y12" s="28" t="s">
        <v>15</v>
      </c>
      <c r="Z12" s="28" t="s">
        <v>15</v>
      </c>
      <c r="AA12" s="28" t="s">
        <v>15</v>
      </c>
    </row>
    <row r="13" spans="2:28" x14ac:dyDescent="0.25">
      <c r="B13" s="27"/>
      <c r="C13" s="25"/>
      <c r="D13" s="24"/>
      <c r="E13" s="24"/>
      <c r="F13" s="49">
        <f>IFERROR(VLOOKUP(5,$H$9:$K$31,4,),"")</f>
        <v>45026</v>
      </c>
      <c r="G13" s="50" t="str">
        <f>IFERROR(VLOOKUP(5,$H$9:$K$31,3,),"")</f>
        <v>Ostermontag</v>
      </c>
      <c r="H13" s="44">
        <f>COUNTIF(I9:I13,"+")</f>
        <v>4</v>
      </c>
      <c r="I13" s="45" t="str">
        <f>IF(HLOOKUP($F$4,$L$8:$AA$26,6,FALSE)="","",HLOOKUP($F$4,$L$8:$AA$26,6,FALSE))</f>
        <v>+</v>
      </c>
      <c r="J13" s="44" t="s">
        <v>9</v>
      </c>
      <c r="K13" s="46">
        <f>IF(I13="+",DOLLAR((DAY(MINUTE(Kalenderjahr/38)/2+55)&amp;".4."&amp;Kalenderjahr)/7,)*7-6,"")</f>
        <v>45025</v>
      </c>
      <c r="L13" s="28" t="s">
        <v>15</v>
      </c>
      <c r="M13" s="28" t="s">
        <v>15</v>
      </c>
      <c r="N13" s="28" t="s">
        <v>15</v>
      </c>
      <c r="O13" s="28" t="s">
        <v>15</v>
      </c>
      <c r="P13" s="28" t="s">
        <v>15</v>
      </c>
      <c r="Q13" s="28" t="s">
        <v>15</v>
      </c>
      <c r="R13" s="28" t="s">
        <v>15</v>
      </c>
      <c r="S13" s="28" t="s">
        <v>15</v>
      </c>
      <c r="T13" s="28" t="s">
        <v>15</v>
      </c>
      <c r="U13" s="28" t="s">
        <v>15</v>
      </c>
      <c r="V13" s="28" t="s">
        <v>15</v>
      </c>
      <c r="W13" s="28" t="s">
        <v>15</v>
      </c>
      <c r="X13" s="28" t="s">
        <v>15</v>
      </c>
      <c r="Y13" s="28" t="s">
        <v>15</v>
      </c>
      <c r="Z13" s="28" t="s">
        <v>15</v>
      </c>
      <c r="AA13" s="28" t="s">
        <v>15</v>
      </c>
    </row>
    <row r="14" spans="2:28" x14ac:dyDescent="0.25">
      <c r="B14" s="27"/>
      <c r="C14" s="25"/>
      <c r="D14" s="24"/>
      <c r="E14" s="24"/>
      <c r="F14" s="49" t="str">
        <f>IFERROR(VLOOKUP(6,$H$9:$K$31,4,),"")</f>
        <v>01.05.2023</v>
      </c>
      <c r="G14" s="50" t="str">
        <f>IFERROR(VLOOKUP(6,$H$9:$K$31,3,),"")</f>
        <v>Maifeiertag</v>
      </c>
      <c r="H14" s="44">
        <f>COUNTIF(I9:I14,"+")</f>
        <v>5</v>
      </c>
      <c r="I14" s="45" t="str">
        <f>IF(HLOOKUP($F$4,$L$8:$AA$26,7,FALSE)="","",HLOOKUP($F$4,$L$8:$AA$26,7,FALSE))</f>
        <v>+</v>
      </c>
      <c r="J14" s="44" t="s">
        <v>10</v>
      </c>
      <c r="K14" s="46">
        <f>IF(I14="+",K13+1,"")</f>
        <v>45026</v>
      </c>
      <c r="L14" s="28" t="s">
        <v>15</v>
      </c>
      <c r="M14" s="28" t="s">
        <v>15</v>
      </c>
      <c r="N14" s="28" t="s">
        <v>15</v>
      </c>
      <c r="O14" s="28" t="s">
        <v>15</v>
      </c>
      <c r="P14" s="28" t="s">
        <v>15</v>
      </c>
      <c r="Q14" s="28" t="s">
        <v>15</v>
      </c>
      <c r="R14" s="28" t="s">
        <v>15</v>
      </c>
      <c r="S14" s="28" t="s">
        <v>15</v>
      </c>
      <c r="T14" s="28" t="s">
        <v>15</v>
      </c>
      <c r="U14" s="28" t="s">
        <v>15</v>
      </c>
      <c r="V14" s="28" t="s">
        <v>15</v>
      </c>
      <c r="W14" s="28" t="s">
        <v>15</v>
      </c>
      <c r="X14" s="28" t="s">
        <v>15</v>
      </c>
      <c r="Y14" s="28" t="s">
        <v>15</v>
      </c>
      <c r="Z14" s="28" t="s">
        <v>15</v>
      </c>
      <c r="AA14" s="28" t="s">
        <v>15</v>
      </c>
    </row>
    <row r="15" spans="2:28" x14ac:dyDescent="0.25">
      <c r="B15" s="27"/>
      <c r="C15" s="25"/>
      <c r="D15" s="24"/>
      <c r="E15" s="24"/>
      <c r="F15" s="49">
        <f>IFERROR(VLOOKUP(7,$H$9:$K$31,4,),"")</f>
        <v>45064</v>
      </c>
      <c r="G15" s="50" t="str">
        <f>IFERROR(VLOOKUP(7,$H$9:$K$31,3,),"")</f>
        <v>Christi Himmelfahrt</v>
      </c>
      <c r="H15" s="44">
        <f>COUNTIF(I9:I15,"+")</f>
        <v>6</v>
      </c>
      <c r="I15" s="45" t="str">
        <f>IF(HLOOKUP($F$4,$L$8:$AA$26,8,FALSE)="","",HLOOKUP($F$4,$L$8:$AA$26,8,FALSE))</f>
        <v>+</v>
      </c>
      <c r="J15" s="44" t="s">
        <v>37</v>
      </c>
      <c r="K15" s="46" t="str">
        <f>IF(I15="+","01.05."&amp;Kalenderjahr,"")</f>
        <v>01.05.2023</v>
      </c>
      <c r="L15" s="28" t="s">
        <v>15</v>
      </c>
      <c r="M15" s="28" t="s">
        <v>15</v>
      </c>
      <c r="N15" s="28" t="s">
        <v>15</v>
      </c>
      <c r="O15" s="28" t="s">
        <v>15</v>
      </c>
      <c r="P15" s="28" t="s">
        <v>15</v>
      </c>
      <c r="Q15" s="28" t="s">
        <v>15</v>
      </c>
      <c r="R15" s="28" t="s">
        <v>15</v>
      </c>
      <c r="S15" s="28" t="s">
        <v>15</v>
      </c>
      <c r="T15" s="28" t="s">
        <v>15</v>
      </c>
      <c r="U15" s="28" t="s">
        <v>15</v>
      </c>
      <c r="V15" s="28" t="s">
        <v>15</v>
      </c>
      <c r="W15" s="28" t="s">
        <v>15</v>
      </c>
      <c r="X15" s="28" t="s">
        <v>15</v>
      </c>
      <c r="Y15" s="28" t="s">
        <v>15</v>
      </c>
      <c r="Z15" s="28" t="s">
        <v>15</v>
      </c>
      <c r="AA15" s="28" t="s">
        <v>15</v>
      </c>
    </row>
    <row r="16" spans="2:28" x14ac:dyDescent="0.25">
      <c r="B16" s="27"/>
      <c r="C16" s="25"/>
      <c r="D16" s="24"/>
      <c r="E16" s="24"/>
      <c r="F16" s="49">
        <f>IFERROR(VLOOKUP(8,$H$9:$K$31,4,),"")</f>
        <v>45075</v>
      </c>
      <c r="G16" s="50" t="str">
        <f>IFERROR(VLOOKUP(8,$H$9:$K$31,3,),"")</f>
        <v>Pfingstmontag</v>
      </c>
      <c r="H16" s="44">
        <f>COUNTIF(I9:I16,"+")</f>
        <v>7</v>
      </c>
      <c r="I16" s="45" t="str">
        <f>IF(HLOOKUP($F$4,$L$8:$AA$26,9,FALSE)="","",HLOOKUP($F$4,$L$8:$AA$26,9,FALSE))</f>
        <v>+</v>
      </c>
      <c r="J16" s="44" t="s">
        <v>16</v>
      </c>
      <c r="K16" s="46">
        <f>IF(I16="+",K13+39,"")</f>
        <v>45064</v>
      </c>
      <c r="L16" s="28" t="s">
        <v>15</v>
      </c>
      <c r="M16" s="28" t="s">
        <v>15</v>
      </c>
      <c r="N16" s="28" t="s">
        <v>15</v>
      </c>
      <c r="O16" s="28" t="s">
        <v>15</v>
      </c>
      <c r="P16" s="28" t="s">
        <v>15</v>
      </c>
      <c r="Q16" s="28" t="s">
        <v>15</v>
      </c>
      <c r="R16" s="28" t="s">
        <v>15</v>
      </c>
      <c r="S16" s="28" t="s">
        <v>15</v>
      </c>
      <c r="T16" s="28" t="s">
        <v>15</v>
      </c>
      <c r="U16" s="28" t="s">
        <v>15</v>
      </c>
      <c r="V16" s="28" t="s">
        <v>15</v>
      </c>
      <c r="W16" s="28" t="s">
        <v>15</v>
      </c>
      <c r="X16" s="28" t="s">
        <v>15</v>
      </c>
      <c r="Y16" s="28" t="s">
        <v>15</v>
      </c>
      <c r="Z16" s="28" t="s">
        <v>15</v>
      </c>
      <c r="AA16" s="28" t="s">
        <v>15</v>
      </c>
    </row>
    <row r="17" spans="2:27" x14ac:dyDescent="0.25">
      <c r="B17" s="27"/>
      <c r="C17" s="25"/>
      <c r="D17" s="24"/>
      <c r="E17" s="24"/>
      <c r="F17" s="49">
        <f>IFERROR(VLOOKUP(9,$H$9:$K$31,4,),"")</f>
        <v>45085</v>
      </c>
      <c r="G17" s="50" t="str">
        <f>IFERROR(VLOOKUP(9,$H$9:$K$31,3,),"")</f>
        <v>Fronleichnam</v>
      </c>
      <c r="H17" s="44">
        <f>COUNTIF(I9:I17,"+")</f>
        <v>8</v>
      </c>
      <c r="I17" s="45" t="str">
        <f>IF(HLOOKUP($F$4,$L$8:$AA$26,10,FALSE)="","",HLOOKUP($F$4,$L$8:$AA$26,10,FALSE))</f>
        <v>+</v>
      </c>
      <c r="J17" s="44" t="s">
        <v>11</v>
      </c>
      <c r="K17" s="46">
        <f>IF(I17="+",K13+50,"")</f>
        <v>45075</v>
      </c>
      <c r="L17" s="28" t="s">
        <v>15</v>
      </c>
      <c r="M17" s="28" t="s">
        <v>15</v>
      </c>
      <c r="N17" s="28" t="s">
        <v>15</v>
      </c>
      <c r="O17" s="28" t="s">
        <v>15</v>
      </c>
      <c r="P17" s="28" t="s">
        <v>15</v>
      </c>
      <c r="Q17" s="28" t="s">
        <v>15</v>
      </c>
      <c r="R17" s="28" t="s">
        <v>15</v>
      </c>
      <c r="S17" s="28" t="s">
        <v>15</v>
      </c>
      <c r="T17" s="28" t="s">
        <v>15</v>
      </c>
      <c r="U17" s="28" t="s">
        <v>15</v>
      </c>
      <c r="V17" s="28" t="s">
        <v>15</v>
      </c>
      <c r="W17" s="28" t="s">
        <v>15</v>
      </c>
      <c r="X17" s="28" t="s">
        <v>15</v>
      </c>
      <c r="Y17" s="28" t="s">
        <v>15</v>
      </c>
      <c r="Z17" s="28" t="s">
        <v>15</v>
      </c>
      <c r="AA17" s="28" t="s">
        <v>15</v>
      </c>
    </row>
    <row r="18" spans="2:27" x14ac:dyDescent="0.25">
      <c r="B18" s="27"/>
      <c r="C18" s="25"/>
      <c r="D18" s="24"/>
      <c r="E18" s="24"/>
      <c r="F18" s="49" t="str">
        <f>IFERROR(VLOOKUP(10,$H$9:$K$31,4,),"")</f>
        <v>03.10.2023</v>
      </c>
      <c r="G18" s="50" t="str">
        <f>IFERROR(VLOOKUP(10,$H$9:$K$31,3,),"")</f>
        <v>Tag der Deutschen Einheit</v>
      </c>
      <c r="H18" s="44">
        <f>COUNTIF(I9:I18,"+")</f>
        <v>9</v>
      </c>
      <c r="I18" s="45" t="str">
        <f>IF(HLOOKUP($F$4,$L$8:$AA$26,11,FALSE)="","",HLOOKUP($F$4,$L$8:$AA$26,11,FALSE))</f>
        <v>+</v>
      </c>
      <c r="J18" s="44" t="s">
        <v>17</v>
      </c>
      <c r="K18" s="46">
        <f>IF(I18="+",K13+60,"")</f>
        <v>45085</v>
      </c>
      <c r="L18" s="28" t="s">
        <v>15</v>
      </c>
      <c r="M18" s="28" t="s">
        <v>15</v>
      </c>
      <c r="N18" s="28"/>
      <c r="O18" s="28"/>
      <c r="P18" s="28"/>
      <c r="Q18" s="28"/>
      <c r="R18" s="28" t="s">
        <v>15</v>
      </c>
      <c r="S18" s="28"/>
      <c r="T18" s="28"/>
      <c r="U18" s="28" t="s">
        <v>15</v>
      </c>
      <c r="V18" s="28" t="s">
        <v>15</v>
      </c>
      <c r="W18" s="28" t="s">
        <v>15</v>
      </c>
      <c r="X18" s="28"/>
      <c r="Y18" s="28"/>
      <c r="Z18" s="28"/>
      <c r="AA18" s="28"/>
    </row>
    <row r="19" spans="2:27" x14ac:dyDescent="0.25">
      <c r="B19" s="27"/>
      <c r="C19" s="25"/>
      <c r="D19" s="24"/>
      <c r="E19" s="24"/>
      <c r="F19" s="49" t="str">
        <f>IFERROR(VLOOKUP(11,$H$9:$K$31,4,),"")</f>
        <v>01.11.2023</v>
      </c>
      <c r="G19" s="50" t="str">
        <f>IFERROR(VLOOKUP(11,$H$9:$K$31,3,),"")</f>
        <v>Allerheiligen</v>
      </c>
      <c r="H19" s="44">
        <f>COUNTIF(I9:I19,"+")</f>
        <v>9</v>
      </c>
      <c r="I19" s="45" t="str">
        <f>IF(HLOOKUP($F$4,$L$8:$AA$26,12,FALSE)="","",HLOOKUP($F$4,$L$8:$AA$26,12,FALSE))</f>
        <v/>
      </c>
      <c r="J19" s="44" t="s">
        <v>38</v>
      </c>
      <c r="K19" s="46" t="str">
        <f>IF(I19="+","15.08."&amp;Kalenderjahr,"")</f>
        <v/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 t="s">
        <v>15</v>
      </c>
      <c r="X19" s="28"/>
      <c r="Y19" s="28"/>
      <c r="Z19" s="28"/>
      <c r="AA19" s="28"/>
    </row>
    <row r="20" spans="2:27" x14ac:dyDescent="0.25">
      <c r="B20" s="27"/>
      <c r="C20" s="25"/>
      <c r="D20" s="24"/>
      <c r="E20" s="24"/>
      <c r="F20" s="49" t="str">
        <f>IFERROR(VLOOKUP(12,$H$9:$K$31,4,),"")</f>
        <v>25.12.2023</v>
      </c>
      <c r="G20" s="50" t="str">
        <f>IFERROR(VLOOKUP(12,$H$9:$K$31,3,),"")</f>
        <v>1. Weihnachtstag</v>
      </c>
      <c r="H20" s="44">
        <f>COUNTIF(I9:I20,"+")</f>
        <v>9</v>
      </c>
      <c r="I20" s="45" t="str">
        <f>IF(HLOOKUP($F$4,$L$8:$AA$26,13,FALSE)="","",HLOOKUP($F$4,$L$8:$AA$26,13,FALSE))</f>
        <v/>
      </c>
      <c r="J20" s="44" t="s">
        <v>39</v>
      </c>
      <c r="K20" s="46" t="str">
        <f>IF(I20="+","20.09."&amp;Kalenderjahr,"")</f>
        <v/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 t="s">
        <v>15</v>
      </c>
    </row>
    <row r="21" spans="2:27" x14ac:dyDescent="0.25">
      <c r="B21" s="27"/>
      <c r="C21" s="25"/>
      <c r="D21" s="24"/>
      <c r="E21" s="24"/>
      <c r="F21" s="49" t="str">
        <f>IFERROR(VLOOKUP(13,$H$9:$K$31,4,),"")</f>
        <v>26.12.2023</v>
      </c>
      <c r="G21" s="50" t="str">
        <f>IFERROR(VLOOKUP(13,$H$9:$K$31,3,),"")</f>
        <v>2. Weihnachtstag</v>
      </c>
      <c r="H21" s="44">
        <f>COUNTIF(I9:I21,"+")</f>
        <v>10</v>
      </c>
      <c r="I21" s="45" t="str">
        <f>IF(HLOOKUP($F$4,$L$8:$AA$26,14,FALSE)="","",HLOOKUP($F$4,$L$8:$AA$26,14,FALSE))</f>
        <v>+</v>
      </c>
      <c r="J21" s="44" t="s">
        <v>40</v>
      </c>
      <c r="K21" s="46" t="str">
        <f>IF(I21="+","03.10."&amp;Kalenderjahr,"")</f>
        <v>03.10.2023</v>
      </c>
      <c r="L21" s="28" t="s">
        <v>15</v>
      </c>
      <c r="M21" s="28" t="s">
        <v>15</v>
      </c>
      <c r="N21" s="28" t="s">
        <v>15</v>
      </c>
      <c r="O21" s="28" t="s">
        <v>15</v>
      </c>
      <c r="P21" s="28" t="s">
        <v>15</v>
      </c>
      <c r="Q21" s="28" t="s">
        <v>15</v>
      </c>
      <c r="R21" s="28" t="s">
        <v>15</v>
      </c>
      <c r="S21" s="28" t="s">
        <v>15</v>
      </c>
      <c r="T21" s="28" t="s">
        <v>15</v>
      </c>
      <c r="U21" s="28" t="s">
        <v>15</v>
      </c>
      <c r="V21" s="28" t="s">
        <v>15</v>
      </c>
      <c r="W21" s="28" t="s">
        <v>15</v>
      </c>
      <c r="X21" s="28" t="s">
        <v>15</v>
      </c>
      <c r="Y21" s="28" t="s">
        <v>15</v>
      </c>
      <c r="Z21" s="28" t="s">
        <v>15</v>
      </c>
      <c r="AA21" s="28" t="s">
        <v>15</v>
      </c>
    </row>
    <row r="22" spans="2:27" x14ac:dyDescent="0.25">
      <c r="B22" s="27"/>
      <c r="C22" s="25"/>
      <c r="D22" s="24"/>
      <c r="E22" s="24"/>
      <c r="F22" s="49" t="str">
        <f>IFERROR(VLOOKUP(14,$H$9:$K$31,4,),"")</f>
        <v/>
      </c>
      <c r="G22" s="50" t="str">
        <f>IFERROR(VLOOKUP(14,$H$9:$K$31,3,),"")</f>
        <v/>
      </c>
      <c r="H22" s="44">
        <f>COUNTIF(I9:I22,"+")</f>
        <v>10</v>
      </c>
      <c r="I22" s="45" t="str">
        <f>IF(HLOOKUP($F$4,$L$8:$AA$26,15,FALSE)="","",HLOOKUP($F$4,$L$8:$AA$26,15,FALSE))</f>
        <v/>
      </c>
      <c r="J22" s="44" t="s">
        <v>41</v>
      </c>
      <c r="K22" s="46" t="str">
        <f>IF(I22="+","31.10."&amp;Kalenderjahr,"")</f>
        <v/>
      </c>
      <c r="L22" s="28"/>
      <c r="M22" s="28"/>
      <c r="N22" s="28"/>
      <c r="O22" s="28" t="s">
        <v>15</v>
      </c>
      <c r="P22" s="28"/>
      <c r="Q22" s="28"/>
      <c r="R22" s="28"/>
      <c r="S22" s="28" t="s">
        <v>15</v>
      </c>
      <c r="T22" s="28"/>
      <c r="U22" s="28"/>
      <c r="V22" s="28"/>
      <c r="W22" s="28"/>
      <c r="X22" s="28" t="s">
        <v>15</v>
      </c>
      <c r="Y22" s="28" t="s">
        <v>15</v>
      </c>
      <c r="Z22" s="28"/>
      <c r="AA22" s="28" t="s">
        <v>15</v>
      </c>
    </row>
    <row r="23" spans="2:27" x14ac:dyDescent="0.25">
      <c r="B23" s="27"/>
      <c r="C23" s="25"/>
      <c r="D23" s="24"/>
      <c r="E23" s="24"/>
      <c r="F23" s="49" t="str">
        <f>IFERROR(VLOOKUP(15,$H$9:$K$31,4,),"")</f>
        <v/>
      </c>
      <c r="G23" s="50" t="str">
        <f>IFERROR(VLOOKUP(15,$H$9:$K$31,3,),"")</f>
        <v/>
      </c>
      <c r="H23" s="44">
        <f>COUNTIF(I9:I23,"+")</f>
        <v>11</v>
      </c>
      <c r="I23" s="45" t="str">
        <f>IF(HLOOKUP($F$4,$L$8:$AA$26,16,FALSE)="","",HLOOKUP($F$4,$L$8:$AA$26,16,FALSE))</f>
        <v>+</v>
      </c>
      <c r="J23" s="44" t="s">
        <v>42</v>
      </c>
      <c r="K23" s="46" t="str">
        <f>IF(I23="+","01.11."&amp;Kalenderjahr,"")</f>
        <v>01.11.2023</v>
      </c>
      <c r="L23" s="28" t="s">
        <v>15</v>
      </c>
      <c r="M23" s="28" t="s">
        <v>15</v>
      </c>
      <c r="N23" s="28"/>
      <c r="O23" s="28"/>
      <c r="P23" s="28"/>
      <c r="Q23" s="28"/>
      <c r="R23" s="28"/>
      <c r="S23" s="28"/>
      <c r="T23" s="28"/>
      <c r="U23" s="28" t="s">
        <v>15</v>
      </c>
      <c r="V23" s="28" t="s">
        <v>15</v>
      </c>
      <c r="W23" s="28" t="s">
        <v>15</v>
      </c>
      <c r="X23" s="28"/>
      <c r="Y23" s="28"/>
      <c r="Z23" s="28"/>
      <c r="AA23" s="28"/>
    </row>
    <row r="24" spans="2:27" x14ac:dyDescent="0.25">
      <c r="B24" s="27"/>
      <c r="C24" s="25"/>
      <c r="D24" s="24"/>
      <c r="E24" s="24"/>
      <c r="F24" s="49" t="str">
        <f>IFERROR(VLOOKUP(16,$H$9:$K$31,4,),"")</f>
        <v/>
      </c>
      <c r="G24" s="50" t="str">
        <f>IFERROR(VLOOKUP(16,$H$9:$K$31,3,),"")</f>
        <v/>
      </c>
      <c r="H24" s="44">
        <f>COUNTIF(I9:I24,"+")</f>
        <v>11</v>
      </c>
      <c r="I24" s="45" t="str">
        <f>IF(HLOOKUP($F$4,$L$8:$AA$26,17,FALSE)="","",HLOOKUP($F$4,$L$8:$AA$26,17,FALSE))</f>
        <v/>
      </c>
      <c r="J24" s="44" t="s">
        <v>18</v>
      </c>
      <c r="K24" s="46" t="str">
        <f>IF(I24="+","18.11."&amp;Kalenderjahr,"")</f>
        <v/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 t="s">
        <v>15</v>
      </c>
      <c r="Y24" s="28"/>
      <c r="Z24" s="28"/>
      <c r="AA24" s="28"/>
    </row>
    <row r="25" spans="2:27" x14ac:dyDescent="0.25">
      <c r="B25" s="27"/>
      <c r="C25" s="25"/>
      <c r="D25" s="24"/>
      <c r="E25" s="24"/>
      <c r="F25" s="49" t="str">
        <f>IFERROR(VLOOKUP(17,$H$9:$K$31,4,),"")</f>
        <v/>
      </c>
      <c r="G25" s="50" t="str">
        <f>IFERROR(VLOOKUP(17,$H$9:$K$31,3,),"")</f>
        <v/>
      </c>
      <c r="H25" s="44">
        <f>COUNTIF(I9:I25,"+")</f>
        <v>12</v>
      </c>
      <c r="I25" s="45" t="str">
        <f>IF(HLOOKUP($F$4,$L$8:$AA$26,18,FALSE)="","",HLOOKUP($F$4,$L$8:$AA$26,18,FALSE))</f>
        <v>+</v>
      </c>
      <c r="J25" s="44" t="s">
        <v>12</v>
      </c>
      <c r="K25" s="46" t="str">
        <f>IF(I25="+","25.12."&amp;Kalenderjahr,"")</f>
        <v>25.12.2023</v>
      </c>
      <c r="L25" s="28" t="s">
        <v>15</v>
      </c>
      <c r="M25" s="28" t="s">
        <v>15</v>
      </c>
      <c r="N25" s="28" t="s">
        <v>15</v>
      </c>
      <c r="O25" s="28" t="s">
        <v>15</v>
      </c>
      <c r="P25" s="28" t="s">
        <v>15</v>
      </c>
      <c r="Q25" s="28" t="s">
        <v>15</v>
      </c>
      <c r="R25" s="28" t="s">
        <v>15</v>
      </c>
      <c r="S25" s="28" t="s">
        <v>15</v>
      </c>
      <c r="T25" s="28" t="s">
        <v>15</v>
      </c>
      <c r="U25" s="28" t="s">
        <v>15</v>
      </c>
      <c r="V25" s="28" t="s">
        <v>15</v>
      </c>
      <c r="W25" s="28" t="s">
        <v>15</v>
      </c>
      <c r="X25" s="28" t="s">
        <v>15</v>
      </c>
      <c r="Y25" s="28" t="s">
        <v>15</v>
      </c>
      <c r="Z25" s="28" t="s">
        <v>15</v>
      </c>
      <c r="AA25" s="28" t="s">
        <v>15</v>
      </c>
    </row>
    <row r="26" spans="2:27" x14ac:dyDescent="0.25">
      <c r="B26" s="27"/>
      <c r="C26" s="25"/>
      <c r="D26" s="24"/>
      <c r="E26" s="24"/>
      <c r="F26" s="49" t="str">
        <f>IFERROR(VLOOKUP(18,$H$9:$K$31,4,),"")</f>
        <v/>
      </c>
      <c r="G26" s="50" t="str">
        <f>IFERROR(VLOOKUP(18,$H$9:$K$31,3,),"")</f>
        <v/>
      </c>
      <c r="H26" s="54">
        <f>COUNTIF(I9:I26,"+")</f>
        <v>13</v>
      </c>
      <c r="I26" s="55" t="str">
        <f>IF(HLOOKUP($F$4,$L$8:$AA$26,19,FALSE)="","",HLOOKUP($F$4,$L$8:$AA$26,19,FALSE))</f>
        <v>+</v>
      </c>
      <c r="J26" s="54" t="s">
        <v>13</v>
      </c>
      <c r="K26" s="56" t="str">
        <f>IF(I26="+","26.12."&amp;Kalenderjahr,"")</f>
        <v>26.12.2023</v>
      </c>
      <c r="L26" s="28" t="s">
        <v>15</v>
      </c>
      <c r="M26" s="28" t="s">
        <v>15</v>
      </c>
      <c r="N26" s="28" t="s">
        <v>15</v>
      </c>
      <c r="O26" s="28" t="s">
        <v>15</v>
      </c>
      <c r="P26" s="28" t="s">
        <v>15</v>
      </c>
      <c r="Q26" s="28" t="s">
        <v>15</v>
      </c>
      <c r="R26" s="28" t="s">
        <v>15</v>
      </c>
      <c r="S26" s="28" t="s">
        <v>15</v>
      </c>
      <c r="T26" s="28" t="s">
        <v>15</v>
      </c>
      <c r="U26" s="28" t="s">
        <v>15</v>
      </c>
      <c r="V26" s="28" t="s">
        <v>15</v>
      </c>
      <c r="W26" s="28" t="s">
        <v>15</v>
      </c>
      <c r="X26" s="28" t="s">
        <v>15</v>
      </c>
      <c r="Y26" s="28" t="s">
        <v>15</v>
      </c>
      <c r="Z26" s="28" t="s">
        <v>15</v>
      </c>
      <c r="AA26" s="28" t="s">
        <v>15</v>
      </c>
    </row>
    <row r="27" spans="2:27" x14ac:dyDescent="0.25">
      <c r="B27" s="27"/>
      <c r="C27" s="25"/>
      <c r="D27" s="24"/>
      <c r="E27" s="24"/>
      <c r="F27" s="49" t="str">
        <f>IFERROR(VLOOKUP(19,$H$9:$K$31,4,),"")</f>
        <v/>
      </c>
      <c r="G27" s="50" t="str">
        <f>IFERROR(VLOOKUP(19,$H$9:$K$31,3,),"")</f>
        <v/>
      </c>
      <c r="H27" s="57">
        <f>COUNTIF(I9:I27,"+")</f>
        <v>13</v>
      </c>
      <c r="I27" s="45" t="str">
        <f t="shared" ref="I27:I28" si="1">IF(J27&lt;&gt;"","+","")</f>
        <v/>
      </c>
      <c r="J27" s="62"/>
      <c r="K27" s="69"/>
      <c r="L27" s="59" t="s">
        <v>45</v>
      </c>
    </row>
    <row r="28" spans="2:27" x14ac:dyDescent="0.25">
      <c r="B28" s="27"/>
      <c r="C28" s="25"/>
      <c r="D28" s="24"/>
      <c r="E28" s="24"/>
      <c r="F28" s="49" t="str">
        <f>IFERROR(VLOOKUP(20,$H$9:$K$31,4,),"")</f>
        <v/>
      </c>
      <c r="G28" s="50" t="str">
        <f>IFERROR(VLOOKUP(20,$H$9:$K$31,3,),"")</f>
        <v/>
      </c>
      <c r="H28" s="58">
        <f>COUNTIF(I9:I28,"+")</f>
        <v>13</v>
      </c>
      <c r="I28" s="45" t="str">
        <f t="shared" si="1"/>
        <v/>
      </c>
      <c r="J28" s="63"/>
      <c r="K28" s="64"/>
      <c r="L28" s="60" t="s">
        <v>48</v>
      </c>
    </row>
    <row r="29" spans="2:27" x14ac:dyDescent="0.25">
      <c r="B29" s="27"/>
      <c r="C29" s="25"/>
      <c r="D29" s="24"/>
      <c r="E29" s="24"/>
      <c r="F29" s="49" t="str">
        <f>IFERROR(VLOOKUP(21,$H$9:$K$31,4,),"")</f>
        <v/>
      </c>
      <c r="G29" s="50" t="str">
        <f>IFERROR(VLOOKUP(21,$H$9:$K$31,3,),"")</f>
        <v/>
      </c>
      <c r="H29" s="58">
        <f>COUNTIF(I9:I29,"+")</f>
        <v>13</v>
      </c>
      <c r="I29" s="45" t="str">
        <f>IF(J29&lt;&gt;"","+","")</f>
        <v/>
      </c>
      <c r="J29" s="63"/>
      <c r="K29" s="64"/>
      <c r="L29" s="60" t="s">
        <v>47</v>
      </c>
    </row>
    <row r="30" spans="2:27" x14ac:dyDescent="0.25">
      <c r="B30" s="27"/>
      <c r="C30" s="25"/>
      <c r="D30" s="24"/>
      <c r="E30" s="24"/>
      <c r="F30" s="49" t="str">
        <f>IFERROR(VLOOKUP(22,$H$9:$K$31,4,),"")</f>
        <v/>
      </c>
      <c r="G30" s="50" t="str">
        <f>IFERROR(VLOOKUP(22,$H$9:$K$31,3,),"")</f>
        <v/>
      </c>
      <c r="H30" s="58"/>
      <c r="I30" s="45" t="str">
        <f t="shared" ref="I30:I31" si="2">IF(J30&lt;&gt;"","+","")</f>
        <v/>
      </c>
      <c r="J30" s="63"/>
      <c r="K30" s="65"/>
      <c r="L30" s="60" t="s">
        <v>46</v>
      </c>
    </row>
    <row r="31" spans="2:27" x14ac:dyDescent="0.25">
      <c r="B31" s="27"/>
      <c r="C31" s="25"/>
      <c r="D31" s="24"/>
      <c r="E31" s="24"/>
      <c r="F31" s="49" t="str">
        <f>IFERROR(VLOOKUP(23,$H$9:$K$31,4,),"")</f>
        <v/>
      </c>
      <c r="G31" s="50" t="str">
        <f>IFERROR(VLOOKUP(23,$H$9:$K$31,3,),"")</f>
        <v/>
      </c>
      <c r="H31" s="58"/>
      <c r="I31" s="45" t="str">
        <f t="shared" si="2"/>
        <v/>
      </c>
      <c r="J31" s="63"/>
      <c r="K31" s="65"/>
      <c r="L31" s="61"/>
    </row>
    <row r="32" spans="2:27" x14ac:dyDescent="0.25">
      <c r="B32" s="27"/>
      <c r="C32" s="25"/>
      <c r="D32" s="24"/>
      <c r="E32" s="24"/>
      <c r="F32" s="24"/>
      <c r="G32" s="24"/>
    </row>
    <row r="33" spans="2:37" x14ac:dyDescent="0.25">
      <c r="B33" s="27"/>
      <c r="C33" s="25"/>
      <c r="D33" s="24"/>
      <c r="E33" s="24"/>
      <c r="F33" s="24"/>
      <c r="G33" s="24"/>
    </row>
    <row r="34" spans="2:37" x14ac:dyDescent="0.25">
      <c r="B34" s="27"/>
      <c r="C34" s="25"/>
      <c r="D34" s="24"/>
      <c r="E34" s="24"/>
      <c r="F34" s="24"/>
      <c r="G34" s="24"/>
      <c r="L34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2:37" x14ac:dyDescent="0.25">
      <c r="B35" s="27"/>
      <c r="C35" s="25"/>
      <c r="D35" s="24"/>
      <c r="E35" s="24"/>
      <c r="F35" s="24"/>
      <c r="G35" s="24"/>
    </row>
    <row r="36" spans="2:37" x14ac:dyDescent="0.25">
      <c r="B36" s="27"/>
      <c r="C36" s="25"/>
      <c r="D36" s="24"/>
      <c r="E36" s="24"/>
      <c r="F36" s="24"/>
      <c r="G36" s="24"/>
    </row>
    <row r="37" spans="2:37" x14ac:dyDescent="0.25">
      <c r="B37" s="27"/>
      <c r="C37" s="25"/>
      <c r="D37" s="24"/>
      <c r="E37" s="24"/>
      <c r="F37" s="24"/>
      <c r="G37" s="24"/>
    </row>
    <row r="38" spans="2:37" x14ac:dyDescent="0.25">
      <c r="B38" s="27"/>
      <c r="C38" s="25"/>
      <c r="D38" s="24"/>
      <c r="E38" s="24"/>
      <c r="F38" s="24"/>
      <c r="G38" s="24"/>
    </row>
    <row r="39" spans="2:37" x14ac:dyDescent="0.25">
      <c r="B39" s="27"/>
      <c r="C39" s="25"/>
      <c r="D39" s="24"/>
      <c r="E39" s="24"/>
      <c r="F39" s="24"/>
      <c r="G39" s="24"/>
    </row>
    <row r="47" spans="2:37" x14ac:dyDescent="0.25">
      <c r="AC47" s="23" t="s">
        <v>19</v>
      </c>
    </row>
    <row r="48" spans="2:37" x14ac:dyDescent="0.25">
      <c r="AC48" s="23" t="s">
        <v>20</v>
      </c>
    </row>
    <row r="49" spans="29:29" x14ac:dyDescent="0.25">
      <c r="AC49" s="23" t="s">
        <v>21</v>
      </c>
    </row>
    <row r="50" spans="29:29" x14ac:dyDescent="0.25">
      <c r="AC50" s="23" t="s">
        <v>22</v>
      </c>
    </row>
    <row r="51" spans="29:29" x14ac:dyDescent="0.25">
      <c r="AC51" s="23" t="s">
        <v>23</v>
      </c>
    </row>
    <row r="52" spans="29:29" x14ac:dyDescent="0.25">
      <c r="AC52" s="23" t="s">
        <v>24</v>
      </c>
    </row>
    <row r="53" spans="29:29" x14ac:dyDescent="0.25">
      <c r="AC53" s="23" t="s">
        <v>25</v>
      </c>
    </row>
    <row r="54" spans="29:29" x14ac:dyDescent="0.25">
      <c r="AC54" s="23" t="s">
        <v>26</v>
      </c>
    </row>
    <row r="55" spans="29:29" x14ac:dyDescent="0.25">
      <c r="AC55" s="23" t="s">
        <v>27</v>
      </c>
    </row>
    <row r="56" spans="29:29" x14ac:dyDescent="0.25">
      <c r="AC56" s="23" t="s">
        <v>28</v>
      </c>
    </row>
    <row r="57" spans="29:29" x14ac:dyDescent="0.25">
      <c r="AC57" s="23" t="s">
        <v>29</v>
      </c>
    </row>
    <row r="58" spans="29:29" x14ac:dyDescent="0.25">
      <c r="AC58" s="23" t="s">
        <v>30</v>
      </c>
    </row>
    <row r="59" spans="29:29" x14ac:dyDescent="0.25">
      <c r="AC59" s="23" t="s">
        <v>31</v>
      </c>
    </row>
    <row r="60" spans="29:29" x14ac:dyDescent="0.25">
      <c r="AC60" s="23" t="s">
        <v>32</v>
      </c>
    </row>
    <row r="61" spans="29:29" x14ac:dyDescent="0.25">
      <c r="AC61" s="23" t="s">
        <v>34</v>
      </c>
    </row>
    <row r="62" spans="29:29" x14ac:dyDescent="0.25">
      <c r="AC62" s="23" t="s">
        <v>33</v>
      </c>
    </row>
  </sheetData>
  <dataValidations count="1">
    <dataValidation type="list" allowBlank="1" showInputMessage="1" showErrorMessage="1" sqref="F4" xr:uid="{D57584B4-A90F-48E7-AD74-B1F141FE028A}">
      <formula1>$AC$47:$AC$62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ACBC-11C0-4A4A-AA11-6B234CA66E64}">
  <dimension ref="A1:C46"/>
  <sheetViews>
    <sheetView showGridLines="0" workbookViewId="0">
      <selection activeCell="A47" sqref="A47"/>
    </sheetView>
  </sheetViews>
  <sheetFormatPr baseColWidth="10" defaultColWidth="0" defaultRowHeight="15" customHeight="1" x14ac:dyDescent="0.25"/>
  <cols>
    <col min="1" max="1" width="75.7109375" style="71" customWidth="1"/>
    <col min="2" max="3" width="11.42578125" style="71" customWidth="1"/>
    <col min="4" max="16384" width="11.42578125" style="71" hidden="1"/>
  </cols>
  <sheetData>
    <row r="1" spans="1:3" ht="22.5" x14ac:dyDescent="0.4">
      <c r="A1" s="70" t="s">
        <v>77</v>
      </c>
      <c r="C1" s="72"/>
    </row>
    <row r="2" spans="1:3" x14ac:dyDescent="0.25">
      <c r="A2" s="73" t="s">
        <v>80</v>
      </c>
    </row>
    <row r="3" spans="1:3" ht="25.5" customHeight="1" x14ac:dyDescent="0.25">
      <c r="A3" s="101"/>
      <c r="B3" s="101"/>
      <c r="C3" s="101"/>
    </row>
    <row r="4" spans="1:3" ht="16.5" x14ac:dyDescent="0.3">
      <c r="A4" s="74" t="s">
        <v>51</v>
      </c>
      <c r="B4" s="75"/>
      <c r="C4" s="75"/>
    </row>
    <row r="5" spans="1:3" ht="49.5" x14ac:dyDescent="0.25">
      <c r="A5" s="76" t="s">
        <v>78</v>
      </c>
    </row>
    <row r="6" spans="1:3" x14ac:dyDescent="0.25">
      <c r="A6" s="77"/>
      <c r="B6" s="78"/>
    </row>
    <row r="7" spans="1:3" ht="16.5" x14ac:dyDescent="0.3">
      <c r="A7" s="74" t="s">
        <v>52</v>
      </c>
      <c r="B7" s="75"/>
      <c r="C7" s="75"/>
    </row>
    <row r="8" spans="1:3" ht="49.5" x14ac:dyDescent="0.25">
      <c r="A8" s="76" t="s">
        <v>79</v>
      </c>
    </row>
    <row r="9" spans="1:3" x14ac:dyDescent="0.25">
      <c r="A9" s="79"/>
      <c r="B9" s="78"/>
    </row>
    <row r="10" spans="1:3" ht="16.5" x14ac:dyDescent="0.3">
      <c r="A10" s="74" t="s">
        <v>53</v>
      </c>
      <c r="B10" s="80"/>
      <c r="C10" s="80"/>
    </row>
    <row r="11" spans="1:3" ht="33" x14ac:dyDescent="0.25">
      <c r="A11" s="76" t="s">
        <v>54</v>
      </c>
    </row>
    <row r="12" spans="1:3" x14ac:dyDescent="0.25">
      <c r="A12" s="81"/>
    </row>
    <row r="13" spans="1:3" ht="16.5" x14ac:dyDescent="0.25">
      <c r="A13" s="76"/>
      <c r="B13" s="78"/>
    </row>
    <row r="14" spans="1:3" ht="15.75" thickBot="1" x14ac:dyDescent="0.3">
      <c r="A14" s="82"/>
      <c r="B14" s="83"/>
      <c r="C14" s="82"/>
    </row>
    <row r="15" spans="1:3" ht="15.75" thickTop="1" x14ac:dyDescent="0.25">
      <c r="A15" s="84" t="s">
        <v>55</v>
      </c>
    </row>
    <row r="16" spans="1:3" x14ac:dyDescent="0.25">
      <c r="A16" s="85" t="s">
        <v>56</v>
      </c>
      <c r="B16" s="86"/>
      <c r="C16" s="86"/>
    </row>
    <row r="17" spans="1:3" x14ac:dyDescent="0.25">
      <c r="A17" s="87"/>
      <c r="B17" s="86"/>
      <c r="C17" s="86"/>
    </row>
    <row r="18" spans="1:3" x14ac:dyDescent="0.25">
      <c r="A18" s="88" t="s">
        <v>57</v>
      </c>
      <c r="B18" s="89"/>
    </row>
    <row r="19" spans="1:3" x14ac:dyDescent="0.25">
      <c r="A19" s="88" t="s">
        <v>58</v>
      </c>
      <c r="B19" s="89"/>
    </row>
    <row r="20" spans="1:3" x14ac:dyDescent="0.25">
      <c r="A20" s="88" t="s">
        <v>59</v>
      </c>
      <c r="B20" s="89"/>
    </row>
    <row r="21" spans="1:3" x14ac:dyDescent="0.25">
      <c r="A21" s="88" t="s">
        <v>60</v>
      </c>
      <c r="B21" s="89"/>
    </row>
    <row r="22" spans="1:3" ht="15.75" x14ac:dyDescent="0.25">
      <c r="A22" s="90" t="s">
        <v>61</v>
      </c>
      <c r="B22" s="89"/>
    </row>
    <row r="23" spans="1:3" ht="15.75" x14ac:dyDescent="0.25">
      <c r="A23" s="90" t="s">
        <v>62</v>
      </c>
      <c r="B23" s="89"/>
    </row>
    <row r="24" spans="1:3" x14ac:dyDescent="0.25">
      <c r="A24" s="88"/>
      <c r="B24" s="89"/>
    </row>
    <row r="25" spans="1:3" x14ac:dyDescent="0.25">
      <c r="A25" s="91" t="s">
        <v>63</v>
      </c>
      <c r="B25" s="89"/>
    </row>
    <row r="26" spans="1:3" x14ac:dyDescent="0.25">
      <c r="A26" s="88"/>
      <c r="B26" s="89"/>
    </row>
    <row r="27" spans="1:3" ht="15.75" x14ac:dyDescent="0.25">
      <c r="A27" s="90" t="s">
        <v>64</v>
      </c>
      <c r="B27" s="89"/>
    </row>
    <row r="28" spans="1:3" x14ac:dyDescent="0.25">
      <c r="A28" s="88" t="s">
        <v>65</v>
      </c>
      <c r="B28" s="89"/>
    </row>
    <row r="29" spans="1:3" x14ac:dyDescent="0.25">
      <c r="A29" s="88" t="s">
        <v>66</v>
      </c>
      <c r="B29" s="89"/>
    </row>
    <row r="30" spans="1:3" x14ac:dyDescent="0.25">
      <c r="A30" s="88" t="s">
        <v>67</v>
      </c>
      <c r="B30" s="89"/>
    </row>
    <row r="31" spans="1:3" x14ac:dyDescent="0.25">
      <c r="A31" s="88" t="s">
        <v>68</v>
      </c>
      <c r="B31" s="89"/>
      <c r="C31" s="92"/>
    </row>
    <row r="32" spans="1:3" ht="15.75" x14ac:dyDescent="0.25">
      <c r="A32" s="90" t="s">
        <v>69</v>
      </c>
    </row>
    <row r="33" spans="1:3" x14ac:dyDescent="0.25">
      <c r="A33" s="88" t="s">
        <v>70</v>
      </c>
    </row>
    <row r="34" spans="1:3" x14ac:dyDescent="0.25">
      <c r="A34" s="88" t="s">
        <v>71</v>
      </c>
    </row>
    <row r="35" spans="1:3" x14ac:dyDescent="0.25">
      <c r="A35" s="88" t="s">
        <v>72</v>
      </c>
    </row>
    <row r="36" spans="1:3" x14ac:dyDescent="0.25">
      <c r="A36" s="88" t="s">
        <v>73</v>
      </c>
    </row>
    <row r="38" spans="1:3" x14ac:dyDescent="0.25">
      <c r="A38" s="93" t="s">
        <v>74</v>
      </c>
    </row>
    <row r="39" spans="1:3" ht="15.75" thickBot="1" x14ac:dyDescent="0.3">
      <c r="A39" s="82"/>
      <c r="B39" s="82"/>
      <c r="C39" s="82"/>
    </row>
    <row r="40" spans="1:3" ht="15.75" thickTop="1" x14ac:dyDescent="0.25">
      <c r="A40" s="94" t="s">
        <v>75</v>
      </c>
    </row>
    <row r="41" spans="1:3" ht="15" customHeight="1" x14ac:dyDescent="0.25">
      <c r="A41" s="88" t="s">
        <v>76</v>
      </c>
    </row>
    <row r="44" spans="1:3" ht="15" customHeight="1" x14ac:dyDescent="0.25">
      <c r="A44" s="95" t="s">
        <v>81</v>
      </c>
    </row>
    <row r="45" spans="1:3" ht="15" customHeight="1" x14ac:dyDescent="0.25">
      <c r="A45" s="71" t="s">
        <v>82</v>
      </c>
    </row>
    <row r="46" spans="1:3" ht="15" customHeight="1" x14ac:dyDescent="0.25">
      <c r="A46" s="71" t="s">
        <v>83</v>
      </c>
    </row>
  </sheetData>
  <mergeCells count="1">
    <mergeCell ref="A3:C3"/>
  </mergeCells>
  <hyperlinks>
    <hyperlink ref="A18" r:id="rId1" xr:uid="{EAE109D4-48A6-4489-8988-6CAE0A42B9F3}"/>
    <hyperlink ref="A19" r:id="rId2" xr:uid="{8DF5F119-325E-4E56-B04D-B2D37810C927}"/>
    <hyperlink ref="A20" r:id="rId3" xr:uid="{BF4F760B-6E19-43E3-92C7-2AA0D7D424F0}"/>
    <hyperlink ref="A21" r:id="rId4" xr:uid="{F1A72509-0AE3-4865-BB4D-0518E1F24B0D}"/>
    <hyperlink ref="A41" r:id="rId5" xr:uid="{93B3EFDF-251D-4426-AAA5-8ECCB2879EA5}"/>
    <hyperlink ref="A22" r:id="rId6" xr:uid="{1BF277DF-A3DD-4B9A-B7C7-8B27E23D5DC8}"/>
    <hyperlink ref="A16" r:id="rId7" xr:uid="{534CDCA0-893F-4812-8406-B71201228244}"/>
    <hyperlink ref="A27" r:id="rId8" xr:uid="{DBB90019-D029-4FAC-A92E-E1127459E310}"/>
    <hyperlink ref="A28" r:id="rId9" xr:uid="{02765D9B-D2ED-4DCB-B341-B8EB298FBA1A}"/>
    <hyperlink ref="A29" r:id="rId10" xr:uid="{91531D03-FA16-4B18-AAAA-674B8E579562}"/>
    <hyperlink ref="A23" r:id="rId11" xr:uid="{FD595F06-078E-413D-A953-0673FE53043C}"/>
    <hyperlink ref="A33" r:id="rId12" xr:uid="{959FE515-1D5F-4327-924B-3D466C88A6D6}"/>
    <hyperlink ref="A36" r:id="rId13" xr:uid="{B4C1ACD5-2C9E-41E7-91A3-32F58AAF31CD}"/>
    <hyperlink ref="A35" r:id="rId14" xr:uid="{F24CF4B9-DAA9-4A2C-B02B-8A3E354CC7C5}"/>
    <hyperlink ref="A34" r:id="rId15" xr:uid="{6E2A9A9D-9D5D-4E63-8DCD-F5A04C7567E8}"/>
    <hyperlink ref="A32" r:id="rId16" xr:uid="{DF3D4FDC-2CAD-4CE9-A008-590246DABA45}"/>
    <hyperlink ref="A31" r:id="rId17" xr:uid="{4232D18C-9E99-43FA-8CCB-5D310716ECAF}"/>
    <hyperlink ref="A30" r:id="rId18" xr:uid="{11A164AE-89C3-48AA-9DA3-3A5AEEF1C092}"/>
  </hyperlinks>
  <pageMargins left="0.7" right="0.7" top="0.78740157499999996" bottom="0.78740157499999996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Feiertagskalender</vt:lpstr>
      <vt:lpstr>Einstellungen</vt:lpstr>
      <vt:lpstr>Info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Feiertagskalender für Excel</dc:title>
  <dc:creator>TM;Alle-meine-vorlagen.de</dc:creator>
  <cp:lastModifiedBy>TM</cp:lastModifiedBy>
  <cp:lastPrinted>2020-07-12T12:36:14Z</cp:lastPrinted>
  <dcterms:created xsi:type="dcterms:W3CDTF">2017-09-29T20:52:23Z</dcterms:created>
  <dcterms:modified xsi:type="dcterms:W3CDTF">2022-11-26T19:32:38Z</dcterms:modified>
  <cp:version>1.1</cp:version>
</cp:coreProperties>
</file>