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DieseArbeitsmappe" defaultThemeVersion="124226"/>
  <mc:AlternateContent xmlns:mc="http://schemas.openxmlformats.org/markup-compatibility/2006">
    <mc:Choice Requires="x15">
      <x15ac:absPath xmlns:x15ac="http://schemas.microsoft.com/office/spreadsheetml/2010/11/ac" url="D:\Mutter-Software\Website - Alle_meine_Vorlagen.de\Hochgeladen\109 AMV-Jahreskalender 2020\Basisversion 1.5.1 - für 2021\"/>
    </mc:Choice>
  </mc:AlternateContent>
  <xr:revisionPtr revIDLastSave="0" documentId="13_ncr:1_{30B31B1D-1E41-492B-B287-71C9E97A737F}" xr6:coauthVersionLast="45" xr6:coauthVersionMax="45" xr10:uidLastSave="{00000000-0000-0000-0000-000000000000}"/>
  <bookViews>
    <workbookView xWindow="-28920" yWindow="-1260" windowWidth="29040" windowHeight="1584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3" l="1"/>
  <c r="K20" i="3"/>
  <c r="R97" i="2" l="1"/>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T96" i="2"/>
  <c r="U96" i="2"/>
  <c r="V96" i="2"/>
  <c r="W96" i="2"/>
  <c r="X96" i="2"/>
  <c r="Y96" i="2"/>
  <c r="Z96" i="2"/>
  <c r="AA96" i="2"/>
  <c r="AB96" i="2"/>
  <c r="AC96" i="2"/>
  <c r="AD96" i="2"/>
  <c r="AE96" i="2"/>
  <c r="S96" i="2"/>
  <c r="R9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AC12" i="3" l="1"/>
  <c r="AC14" i="3"/>
  <c r="AU12" i="3"/>
  <c r="AU20" i="3"/>
  <c r="S18" i="4"/>
  <c r="B28" i="4"/>
  <c r="K28" i="4"/>
  <c r="AT18" i="4"/>
  <c r="AK18" i="4"/>
  <c r="AU28" i="4"/>
  <c r="AC30" i="4"/>
  <c r="AK28" i="4"/>
  <c r="T28" i="4"/>
  <c r="AL28" i="4"/>
  <c r="AC20" i="3"/>
  <c r="K12" i="3"/>
  <c r="AU14" i="3"/>
  <c r="AU16" i="3"/>
  <c r="K18" i="3"/>
  <c r="S18" i="3" s="1"/>
  <c r="T18" i="3"/>
  <c r="AB18" i="3" s="1"/>
  <c r="K16" i="3"/>
  <c r="K14" i="3"/>
  <c r="AC16" i="3"/>
  <c r="AU18" i="3"/>
  <c r="AL20" i="3"/>
  <c r="AU22" i="3"/>
  <c r="T20" i="3"/>
  <c r="T22" i="3"/>
  <c r="B18" i="3"/>
  <c r="B16" i="3"/>
  <c r="B14" i="3"/>
  <c r="B12" i="3"/>
  <c r="T30" i="3"/>
  <c r="B22" i="3"/>
  <c r="AL18" i="3"/>
  <c r="AL16" i="3"/>
  <c r="AL14" i="3"/>
  <c r="AL12" i="3"/>
  <c r="B20" i="3"/>
  <c r="AL22" i="3"/>
  <c r="T16" i="3"/>
  <c r="T14" i="3"/>
  <c r="T12" i="3"/>
  <c r="B26" i="3"/>
  <c r="AL26" i="3"/>
  <c r="AB28"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E798" i="2" s="1"/>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6" i="2"/>
  <c r="U77" i="2"/>
  <c r="U78" i="2"/>
  <c r="U79" i="2"/>
  <c r="U80" i="2"/>
  <c r="U81" i="2"/>
  <c r="U82" i="2"/>
  <c r="U75" i="2"/>
  <c r="O79" i="2"/>
  <c r="O80" i="2"/>
  <c r="O81" i="2"/>
  <c r="O82" i="2"/>
  <c r="I80" i="2"/>
  <c r="I81" i="2"/>
  <c r="I82" i="2"/>
  <c r="I79" i="2"/>
  <c r="I78" i="2"/>
  <c r="I64" i="2" s="1"/>
  <c r="AT13" i="4" l="1"/>
  <c r="AK13" i="3"/>
  <c r="J13" i="4"/>
  <c r="E444" i="2"/>
  <c r="AT15" i="4"/>
  <c r="S15" i="3"/>
  <c r="AB13" i="3"/>
  <c r="S13" i="4"/>
  <c r="AB15" i="3"/>
  <c r="S13" i="3"/>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AC48" i="4" l="1"/>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BC17" i="3" s="1"/>
  <c r="E969" i="2"/>
  <c r="O112" i="2"/>
  <c r="D98" i="2"/>
  <c r="O2" i="1" s="1"/>
  <c r="L115" i="2"/>
  <c r="K115" i="2"/>
  <c r="L114" i="2"/>
  <c r="K114" i="2"/>
  <c r="L113" i="2"/>
  <c r="K113" i="2"/>
  <c r="L112" i="2"/>
  <c r="K112" i="2"/>
  <c r="L111" i="2"/>
  <c r="K111" i="2"/>
  <c r="L110" i="2"/>
  <c r="K110" i="2"/>
  <c r="L109" i="2"/>
  <c r="K109" i="2"/>
  <c r="BC15" i="3" l="1"/>
  <c r="BC13" i="3"/>
  <c r="AK21" i="4"/>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F79" i="2" s="1"/>
  <c r="I66" i="2"/>
  <c r="I67" i="2"/>
  <c r="I68" i="2"/>
  <c r="J58" i="2"/>
  <c r="C57" i="2" s="1"/>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S51" i="4" l="1"/>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F75" i="2" s="1"/>
  <c r="E82" i="2"/>
  <c r="E81" i="2"/>
  <c r="E80" i="2"/>
  <c r="E79" i="2"/>
  <c r="E78" i="2"/>
  <c r="E77" i="2"/>
  <c r="D62" i="2"/>
  <c r="D64" i="2"/>
  <c r="D65" i="2"/>
  <c r="AV50" i="4" l="1"/>
  <c r="AV22"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M26" i="4" l="1"/>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K22" i="1" l="1"/>
  <c r="K20" i="1"/>
  <c r="T82" i="4"/>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K31" i="1"/>
  <c r="BL31" i="1"/>
  <c r="CE32" i="1"/>
  <c r="CM31" i="1"/>
  <c r="DE31" i="1"/>
  <c r="BV32" i="1"/>
  <c r="CD31" i="1"/>
  <c r="BU31" i="1"/>
  <c r="AU32" i="1"/>
  <c r="BC31" i="1"/>
  <c r="CN32" i="1"/>
  <c r="CO33" i="1" s="1"/>
  <c r="CO30" i="1"/>
  <c r="C28" i="1"/>
  <c r="C29" i="1"/>
  <c r="J28" i="1"/>
  <c r="AC32" i="1"/>
  <c r="T46" i="1"/>
  <c r="BM32" i="1"/>
  <c r="CW32" i="1"/>
  <c r="AL36"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N54" i="1"/>
  <c r="CV55" i="1" s="1"/>
  <c r="CO53" i="1"/>
  <c r="CO52" i="1"/>
  <c r="CE54" i="1"/>
  <c r="BM54" i="1"/>
  <c r="BD54" i="1"/>
  <c r="AU54" i="1"/>
  <c r="AC54" i="1"/>
  <c r="B50" i="1"/>
  <c r="J51" i="1" s="1"/>
  <c r="BC55" i="1" l="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N56" i="1"/>
  <c r="CO55" i="1"/>
  <c r="CO54" i="1"/>
  <c r="CW56" i="1"/>
  <c r="K56" i="1"/>
  <c r="L54" i="1"/>
  <c r="L55" i="1"/>
  <c r="AL58" i="1"/>
  <c r="B52" i="1"/>
  <c r="J53" i="1" s="1"/>
  <c r="T70" i="3" l="1"/>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<sst xmlns="http://schemas.openxmlformats.org/spreadsheetml/2006/main" count="1107" uniqueCount="327">
  <si>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</si>
  <si>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</si>
  <si>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</si>
  <si>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</si>
  <si>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</si>
  <si>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</si>
  <si>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</si>
  <si>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</si>
  <si>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</si>
  <si>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</si>
  <si>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</si>
  <si>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</si>
  <si>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</si>
  <si>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</si>
  <si>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</si>
  <si>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</si>
  <si>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</si>
  <si>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</si>
  <si>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</si>
  <si>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</si>
  <si>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</si>
  <si>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</si>
  <si>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</si>
  <si>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</si>
  <si>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</si>
  <si>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</si>
  <si>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</si>
  <si>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</si>
  <si>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</si>
  <si>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</si>
  <si>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</si>
  <si>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</si>
  <si>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</si>
  <si>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</si>
  <si>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</si>
  <si>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</si>
  <si>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</si>
  <si>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</si>
  <si>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</si>
  <si>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</si>
  <si>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</si>
  <si>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</si>
  <si>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</si>
  <si>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</si>
  <si>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</si>
  <si>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</si>
  <si>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</si>
  <si>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</si>
  <si>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</si>
  <si>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</si>
  <si>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</si>
  <si>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</si>
  <si>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</si>
  <si>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</si>
  <si>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</si>
  <si>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</si>
  <si>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</si>
  <si>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</si>
  <si>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</si>
  <si>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</si>
  <si>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</si>
  <si>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</si>
  <si>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</si>
  <si>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</si>
  <si>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</si>
  <si>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</si>
  <si>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</si>
  <si>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</si>
  <si>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</si>
  <si>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</si>
  <si>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</si>
  <si>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</si>
  <si>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</si>
  <si>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</si>
  <si>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</si>
  <si>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</si>
  <si>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</si>
  <si>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</si>
  <si>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31.12.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</si>
  <si>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</si>
  <si>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</si>
  <si>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</si>
  <si>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</si>
  <si>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</si>
  <si>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</si>
  <si>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</si>
  <si>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</si>
  <si>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</si>
  <si>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</si>
  <si>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</si>
  <si>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</si>
  <si>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</si>
  <si>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</si>
  <si>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</si>
  <si>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</si>
  <si>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</si>
  <si>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</si>
  <si>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</si>
  <si>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</si>
  <si>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</si>
  <si>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</si>
  <si>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</si>
  <si>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</si>
  <si>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</si>
  <si>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</si>
  <si>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</si>
  <si>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</si>
  <si>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</si>
  <si>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</si>
  <si>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</si>
  <si>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</si>
  <si>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</si>
  <si>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</si>
  <si>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</si>
  <si>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</si>
  <si>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</si>
  <si>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</si>
  <si>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</si>
  <si>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</si>
  <si>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</si>
  <si>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</si>
  <si>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</si>
  <si>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</si>
  <si>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</si>
  <si>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</si>
  <si>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</si>
  <si>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</si>
  <si>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</si>
  <si>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</si>
  <si>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</si>
  <si>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</si>
  <si>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</si>
  <si>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</si>
  <si>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</si>
  <si>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</si>
  <si>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</si>
  <si>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</si>
  <si>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</si>
  <si>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</si>
  <si>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</si>
  <si>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</si>
  <si>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</si>
  <si>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</si>
  <si>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</si>
  <si>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</si>
  <si>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</si>
  <si>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</si>
  <si>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</si>
  <si>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</si>
  <si>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AMV - Jahreskalender</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</si>
  <si>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</si>
  <si>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</si>
  <si>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</si>
  <si>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</si>
  <si>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</si>
  <si>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</si>
  <si>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</si>
  <si>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</si>
  <si>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</si>
  <si>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</si>
  <si>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</si>
  <si>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</si>
  <si>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</si>
  <si>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</si>
  <si>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</si>
  <si>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</si>
  <si>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</si>
  <si>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</si>
  <si>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</si>
  <si>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</si>
  <si>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</si>
  <si>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</si>
  <si>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</si>
  <si>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</si>
  <si>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</si>
  <si>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</si>
  <si>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</si>
  <si>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05.11.</t>
  </si>
  <si>
    <t>23.12.</t>
  </si>
  <si>
    <t>Ferien Hans Dampf</t>
  </si>
  <si>
    <t>10.02.</t>
  </si>
  <si>
    <t>16.02.</t>
  </si>
  <si>
    <t>06.07.</t>
  </si>
  <si>
    <t>18.07.</t>
  </si>
  <si>
    <t>01.09.</t>
  </si>
  <si>
    <t>15.09.</t>
  </si>
  <si>
    <t>20.12.</t>
  </si>
  <si>
    <t>Besuch Familie Muster</t>
  </si>
  <si>
    <t>05.08.</t>
  </si>
  <si>
    <t>10.08.</t>
  </si>
  <si>
    <t>Messe Stadt XY</t>
  </si>
  <si>
    <t>18.09.</t>
  </si>
  <si>
    <t>23.09.</t>
  </si>
  <si>
    <t>Ferien Kind Max Muster</t>
  </si>
  <si>
    <t>18.02.</t>
  </si>
  <si>
    <t>Geburtstag Mustermann</t>
  </si>
  <si>
    <t>Geburtstag Musterfrau</t>
  </si>
  <si>
    <t>Geburtstag Musterkind</t>
  </si>
  <si>
    <t>26.10.</t>
  </si>
  <si>
    <t>Namenstag Muster</t>
  </si>
  <si>
    <t>22.11.</t>
  </si>
  <si>
    <t xml:space="preserve">Jahrestag </t>
  </si>
  <si>
    <t>19.04.</t>
  </si>
  <si>
    <t>20.01.</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</si>
  <si>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</si>
  <si>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</si>
  <si>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</si>
  <si>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</si>
  <si>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</si>
  <si>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</si>
  <si>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</si>
  <si>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</si>
  <si>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</si>
  <si>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</si>
  <si>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</si>
  <si>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</si>
  <si>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</si>
  <si>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</si>
  <si>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</si>
  <si>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</si>
  <si>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</si>
  <si>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</si>
  <si>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</si>
  <si>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</si>
  <si>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</si>
  <si>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</si>
  <si>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</si>
  <si>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</si>
  <si>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</si>
  <si>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</si>
  <si>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</si>
  <si>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</si>
  <si>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</si>
  <si>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</si>
  <si>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</si>
  <si>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</si>
  <si>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</si>
  <si>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</si>
  <si>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</si>
  <si>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</si>
  <si>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</si>
  <si>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</si>
  <si>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</si>
  <si>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</si>
  <si>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</si>
  <si>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</si>
  <si>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</si>
  <si>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</si>
  <si>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</si>
  <si>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</si>
  <si>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</si>
  <si>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</si>
  <si>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</si>
  <si>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</si>
  <si>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</si>
  <si>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</si>
  <si>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</si>
  <si>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</si>
  <si>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</si>
  <si>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</si>
  <si>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</si>
  <si>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</si>
  <si>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</si>
  <si>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15.01.</t>
  </si>
  <si>
    <t>22.01.</t>
  </si>
  <si>
    <t>25.01.</t>
  </si>
  <si>
    <t>03.01.</t>
  </si>
  <si>
    <t>12.01.</t>
  </si>
  <si>
    <t>17.01.</t>
  </si>
  <si>
    <t>27.01.</t>
  </si>
  <si>
    <t>08.01.</t>
  </si>
  <si>
    <t>11.01.</t>
  </si>
  <si>
    <t>16.01.</t>
  </si>
  <si>
    <t>21.01.</t>
  </si>
  <si>
    <t>30.01.</t>
  </si>
  <si>
    <t>Version 1.4.3 vom 26.11.2016       Es können nun die Ferien/Urlaubstermine von bis zu 8 Personen (bisher 6 Personen) eingegeben werden (Kapitel 4).</t>
  </si>
  <si>
    <t>20.02.</t>
  </si>
  <si>
    <t>27.02.</t>
  </si>
  <si>
    <t>22.02.</t>
  </si>
  <si>
    <t>26.02.</t>
  </si>
  <si>
    <t>05.02.</t>
  </si>
  <si>
    <t>13.02.</t>
  </si>
  <si>
    <t>03.12.</t>
  </si>
  <si>
    <t>10.12.</t>
  </si>
  <si>
    <t>Ferien Mitarbeiter 1</t>
  </si>
  <si>
    <t>Ferien Mitarbeiter 2</t>
  </si>
  <si>
    <t>Ferien Mitarbeiter 3</t>
  </si>
  <si>
    <t>12.12.</t>
  </si>
  <si>
    <t>17.12.</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</si>
  <si>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</si>
  <si>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</si>
  <si>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</si>
  <si>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</si>
  <si>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</si>
  <si>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</si>
  <si>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</si>
  <si>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</si>
  <si>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</si>
  <si>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01.03.</t>
  </si>
  <si>
    <t>15.03.</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</si>
  <si>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</si>
  <si>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</si>
  <si>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</si>
  <si>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</si>
  <si>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</si>
  <si>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</si>
  <si>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</si>
  <si>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</si>
  <si>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</si>
  <si>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Ferientermine für das Jahr 2020</t>
  </si>
  <si>
    <t xml:space="preserve">Version 1.4.8 vom 16.09.2018      Ferientermine für das Jahr 2020 eingegeben (Jahr 2017 gelöscht). Es stehen nun die Ferientermine für 2018, 2019 und 2020 zur Verfügung. Behebung einiger kleinen Fehler (optisch). </t>
  </si>
  <si>
    <t>Eine Kalendervorlage von:</t>
  </si>
  <si>
    <t>Entdecke die Pro-Version des AMV-Jahreskalender 2019 (hier klicken)</t>
  </si>
  <si>
    <t>Ferientermine für das Jahr 2021</t>
  </si>
  <si>
    <t>1) die Ferien eines beliebigen Bundeslandes einblenden + bewegliche Ferien hinzufügen - Jahre 2019, 2020 und 2021 sind enthalten.</t>
  </si>
  <si>
    <t>4) Terminserien für bis zu 8 Personen anzeigen (gibt es in dieser Art in keinem Kalender). Farbliche Unterscheidung der Terminserien.</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</si>
  <si>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"01.01.2020".</t>
    </r>
  </si>
  <si>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</si>
  <si>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</si>
  <si>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 des AMV-Jahreskalender 2020 (hier klicken)</t>
  </si>
  <si>
    <t>Entdecke die Pro-Version</t>
  </si>
  <si>
    <t>7) Bis zu 10 Terminserien können eingegeben werden (Pro-Version 15 Terminserien)   --&gt;</t>
  </si>
  <si>
    <t>Version 1.5.1 (01.10.2020)</t>
  </si>
  <si>
    <t>© 2015-2021 T. Mutter - Alle-meine-Vorlagen.de</t>
  </si>
  <si>
    <t>Entdecke die Pro-Version des AMV-Jahreskalender 2021 (hier klicken)</t>
  </si>
  <si>
    <t>Ferientermine für das Jahr 2022</t>
  </si>
  <si>
    <t>Version 1.5.1 vom 01.10.2020      Kalender auf 2021 eingestellt und Kalender für das Jahr 2022 hinzugefügt. Behebung eines kleinen Formelfehlers.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</si>
</sst>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69"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2">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s>
  <cellStyleXfs count="2">
    <xf numFmtId="0" fontId="0" fillId="0" borderId="0"/>
    <xf numFmtId="0" fontId="4" fillId="0" borderId="0" applyNumberFormat="0" applyFill="0" applyBorder="0" applyAlignment="0" applyProtection="0"/>
  </cellStyleXfs>
  <cellXfs count="676">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Border="1"/>
    <xf numFmtId="14" fontId="0" fillId="0" borderId="0" xfId="0" applyNumberFormat="1" applyBorder="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6" fillId="0" borderId="0" xfId="0" applyFont="1" applyBorder="1" applyAlignment="1">
      <alignment horizontal="center" vertical="center"/>
    </xf>
    <xf numFmtId="0" fontId="8" fillId="0" borderId="0" xfId="0" applyFont="1" applyAlignment="1">
      <alignment vertical="center"/>
    </xf>
    <xf numFmtId="0" fontId="0" fillId="0" borderId="0" xfId="0" applyFill="1" applyBorder="1"/>
    <xf numFmtId="0" fontId="0" fillId="0" borderId="0" xfId="0" applyFont="1"/>
    <xf numFmtId="0" fontId="0" fillId="0" borderId="0" xfId="0" applyFont="1" applyAlignment="1">
      <alignment horizontal="center" vertical="center"/>
    </xf>
    <xf numFmtId="0" fontId="11" fillId="0" borderId="0" xfId="0" applyFont="1" applyAlignment="1">
      <alignment horizontal="center" vertical="center"/>
    </xf>
    <xf numFmtId="0" fontId="0" fillId="0" borderId="0" xfId="0" applyFill="1"/>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14" fontId="0" fillId="0" borderId="0" xfId="0" applyNumberFormat="1" applyFill="1" applyBorder="1" applyAlignment="1">
      <alignment horizontal="left"/>
    </xf>
    <xf numFmtId="0" fontId="0" fillId="9" borderId="0" xfId="0" applyFill="1"/>
    <xf numFmtId="14" fontId="0" fillId="9" borderId="0" xfId="0" applyNumberFormat="1" applyFill="1" applyBorder="1" applyAlignment="1">
      <alignment horizontal="left"/>
    </xf>
    <xf numFmtId="14" fontId="0" fillId="9" borderId="0" xfId="0" applyNumberFormat="1" applyFill="1" applyBorder="1" applyAlignment="1">
      <alignment horizontal="left"/>
    </xf>
    <xf numFmtId="0" fontId="0" fillId="9" borderId="0" xfId="0" applyFill="1" applyBorder="1"/>
    <xf numFmtId="0" fontId="0" fillId="10" borderId="0" xfId="0" applyFill="1"/>
    <xf numFmtId="14" fontId="0" fillId="10" borderId="0" xfId="0" applyNumberFormat="1" applyFill="1" applyBorder="1" applyAlignment="1">
      <alignment horizontal="left"/>
    </xf>
    <xf numFmtId="0" fontId="0" fillId="10" borderId="0" xfId="0" applyFill="1" applyBorder="1"/>
    <xf numFmtId="14" fontId="12" fillId="10" borderId="0" xfId="0" applyNumberFormat="1" applyFont="1" applyFill="1" applyBorder="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applyAlignment="1"/>
    <xf numFmtId="0" fontId="0" fillId="0" borderId="0" xfId="0" applyFill="1" applyBorder="1" applyAlignment="1">
      <alignment horizontal="left"/>
    </xf>
    <xf numFmtId="0" fontId="0" fillId="9" borderId="0" xfId="0" applyFill="1" applyBorder="1" applyAlignment="1"/>
    <xf numFmtId="0" fontId="0" fillId="6" borderId="12" xfId="0" applyFill="1" applyBorder="1"/>
    <xf numFmtId="0" fontId="17" fillId="6" borderId="0" xfId="0" applyFont="1" applyFill="1" applyBorder="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NumberFormat="1" applyFill="1" applyAlignment="1">
      <alignment horizontal="left"/>
    </xf>
    <xf numFmtId="14" fontId="12" fillId="2" borderId="0" xfId="0" applyNumberFormat="1" applyFont="1" applyFill="1" applyBorder="1" applyAlignment="1">
      <alignment horizontal="left"/>
    </xf>
    <xf numFmtId="0" fontId="12" fillId="2" borderId="0" xfId="0" applyFont="1" applyFill="1" applyBorder="1" applyAlignment="1">
      <alignment horizontal="left"/>
    </xf>
    <xf numFmtId="0" fontId="0" fillId="2" borderId="0" xfId="0" applyFill="1" applyBorder="1"/>
    <xf numFmtId="14" fontId="0" fillId="2" borderId="0" xfId="0" applyNumberFormat="1" applyFill="1" applyBorder="1" applyAlignment="1">
      <alignment horizontal="left"/>
    </xf>
    <xf numFmtId="0" fontId="0" fillId="2" borderId="0" xfId="0" applyFill="1" applyBorder="1" applyAlignment="1">
      <alignment horizontal="left"/>
    </xf>
    <xf numFmtId="14" fontId="0" fillId="2" borderId="0" xfId="0" applyNumberFormat="1" applyFill="1"/>
    <xf numFmtId="0" fontId="0" fillId="2" borderId="0" xfId="0" applyFill="1" applyBorder="1" applyAlignment="1"/>
    <xf numFmtId="14" fontId="0" fillId="2" borderId="0" xfId="0" applyNumberFormat="1" applyFill="1" applyBorder="1" applyAlignment="1"/>
    <xf numFmtId="0" fontId="12" fillId="2" borderId="0" xfId="0" applyFont="1" applyFill="1" applyBorder="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applyBorder="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applyAlignment="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12" xfId="0" applyFill="1" applyBorder="1" applyAlignment="1"/>
    <xf numFmtId="0" fontId="0" fillId="9" borderId="45" xfId="0" applyFill="1" applyBorder="1" applyAlignment="1"/>
    <xf numFmtId="0" fontId="0" fillId="9" borderId="2" xfId="0" applyFill="1" applyBorder="1" applyAlignment="1"/>
    <xf numFmtId="0" fontId="0" fillId="9" borderId="13" xfId="0" applyFill="1" applyBorder="1" applyAlignment="1"/>
    <xf numFmtId="0" fontId="0" fillId="9" borderId="15" xfId="0" applyFill="1" applyBorder="1" applyAlignment="1"/>
    <xf numFmtId="0" fontId="0" fillId="9" borderId="15" xfId="0" applyFill="1" applyBorder="1"/>
    <xf numFmtId="14" fontId="0" fillId="9" borderId="15" xfId="0" applyNumberFormat="1" applyFill="1" applyBorder="1" applyAlignment="1">
      <alignment horizontal="left"/>
    </xf>
    <xf numFmtId="0" fontId="0" fillId="10" borderId="12" xfId="0" applyNumberFormat="1" applyFill="1" applyBorder="1" applyAlignment="1">
      <alignment horizontal="left"/>
    </xf>
    <xf numFmtId="0" fontId="0" fillId="10" borderId="13" xfId="0" applyNumberFormat="1"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applyAlignment="1"/>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3"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14" fontId="0" fillId="2" borderId="0" xfId="0" applyNumberFormat="1" applyFill="1" applyAlignment="1">
      <alignment horizontal="left"/>
    </xf>
    <xf numFmtId="0" fontId="12" fillId="6" borderId="29" xfId="0" applyFont="1" applyFill="1" applyBorder="1"/>
    <xf numFmtId="0" fontId="12" fillId="0" borderId="0" xfId="0" applyFont="1" applyFill="1" applyBorder="1" applyAlignment="1"/>
    <xf numFmtId="0" fontId="12" fillId="10" borderId="0" xfId="0" applyFont="1" applyFill="1" applyBorder="1" applyAlignment="1">
      <alignment horizontal="left" vertical="center"/>
    </xf>
    <xf numFmtId="0" fontId="12" fillId="9" borderId="0" xfId="0" applyFont="1" applyFill="1" applyBorder="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Fill="1" applyBorder="1" applyAlignment="1">
      <alignment horizontal="left"/>
    </xf>
    <xf numFmtId="14" fontId="12" fillId="0" borderId="0" xfId="0" applyNumberFormat="1" applyFont="1" applyFill="1" applyBorder="1" applyAlignment="1">
      <alignment horizontal="left"/>
    </xf>
    <xf numFmtId="14" fontId="12" fillId="7" borderId="29" xfId="0" applyNumberFormat="1" applyFon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14" fontId="0" fillId="10" borderId="0" xfId="0" applyNumberFormat="1" applyFill="1" applyBorder="1" applyAlignment="1">
      <alignment horizontal="left"/>
    </xf>
    <xf numFmtId="14" fontId="0" fillId="9" borderId="0" xfId="0" applyNumberFormat="1" applyFill="1" applyBorder="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applyBorder="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NumberFormat="1" applyFill="1" applyAlignment="1">
      <alignment horizontal="left"/>
    </xf>
    <xf numFmtId="14" fontId="12" fillId="11" borderId="0" xfId="0" applyNumberFormat="1" applyFont="1" applyFill="1" applyBorder="1" applyAlignment="1">
      <alignment horizontal="left"/>
    </xf>
    <xf numFmtId="0" fontId="12" fillId="11" borderId="0" xfId="0" applyFont="1" applyFill="1" applyBorder="1" applyAlignment="1">
      <alignment horizontal="left"/>
    </xf>
    <xf numFmtId="0" fontId="0" fillId="11" borderId="0" xfId="0" applyFill="1" applyBorder="1"/>
    <xf numFmtId="14" fontId="0" fillId="11" borderId="0" xfId="0" applyNumberFormat="1" applyFill="1" applyBorder="1" applyAlignment="1">
      <alignment horizontal="left"/>
    </xf>
    <xf numFmtId="0" fontId="0" fillId="11" borderId="0" xfId="0" applyFill="1" applyBorder="1" applyAlignment="1">
      <alignment horizontal="left"/>
    </xf>
    <xf numFmtId="14" fontId="0" fillId="11" borderId="0" xfId="0" applyNumberFormat="1" applyFill="1" applyAlignment="1">
      <alignment horizontal="left"/>
    </xf>
    <xf numFmtId="0" fontId="0" fillId="3" borderId="0" xfId="0" applyFill="1" applyBorder="1"/>
    <xf numFmtId="0" fontId="0" fillId="0" borderId="0" xfId="0" applyFont="1" applyFill="1"/>
    <xf numFmtId="0" fontId="11" fillId="0" borderId="0" xfId="0" applyFont="1" applyAlignment="1">
      <alignment horizontal="right" vertical="center"/>
    </xf>
    <xf numFmtId="0" fontId="0" fillId="0" borderId="0" xfId="0" applyFont="1" applyFill="1" applyBorder="1" applyAlignment="1">
      <alignment horizontal="center" vertical="center"/>
    </xf>
    <xf numFmtId="0" fontId="1" fillId="0" borderId="0" xfId="0" applyFont="1" applyFill="1" applyBorder="1"/>
    <xf numFmtId="0" fontId="0" fillId="0" borderId="0" xfId="0" applyFont="1" applyFill="1" applyBorder="1"/>
    <xf numFmtId="0" fontId="7" fillId="0" borderId="0" xfId="0" applyFont="1" applyAlignment="1">
      <alignment horizontal="left" vertical="center"/>
    </xf>
    <xf numFmtId="0" fontId="12" fillId="0" borderId="0" xfId="0" applyFont="1" applyFill="1" applyBorder="1" applyAlignment="1">
      <alignment horizontal="left"/>
    </xf>
    <xf numFmtId="14" fontId="0" fillId="2" borderId="0" xfId="0" applyNumberForma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14" fontId="12" fillId="7" borderId="29" xfId="0" applyNumberFormat="1" applyFont="1" applyFill="1" applyBorder="1" applyAlignment="1">
      <alignment horizontal="left"/>
    </xf>
    <xf numFmtId="14" fontId="0" fillId="2" borderId="0" xfId="0" applyNumberFormat="1" applyFill="1" applyBorder="1" applyAlignment="1">
      <alignment horizontal="left"/>
    </xf>
    <xf numFmtId="14" fontId="12" fillId="7" borderId="33" xfId="0" applyNumberFormat="1" applyFont="1" applyFill="1" applyBorder="1" applyAlignment="1">
      <alignment horizontal="left"/>
    </xf>
    <xf numFmtId="0" fontId="15" fillId="0" borderId="0" xfId="0" applyFont="1" applyFill="1"/>
    <xf numFmtId="0" fontId="16" fillId="0" borderId="0" xfId="0" applyFont="1" applyFill="1" applyBorder="1" applyAlignment="1">
      <alignment horizontal="left"/>
    </xf>
    <xf numFmtId="0" fontId="16" fillId="0" borderId="0" xfId="0" applyFont="1" applyFill="1" applyBorder="1" applyAlignment="1">
      <alignment horizontal="center" vertical="center"/>
    </xf>
    <xf numFmtId="0" fontId="0" fillId="0" borderId="0" xfId="0" applyFill="1" applyAlignment="1">
      <alignment horizontal="right"/>
    </xf>
    <xf numFmtId="0" fontId="0" fillId="0" borderId="0" xfId="0" applyFill="1" applyAlignment="1">
      <alignment horizontal="center"/>
    </xf>
    <xf numFmtId="14" fontId="0" fillId="0" borderId="0" xfId="0" applyNumberFormat="1" applyFill="1"/>
    <xf numFmtId="0" fontId="0" fillId="0" borderId="0" xfId="0" applyNumberFormat="1" applyFill="1" applyAlignment="1">
      <alignment horizontal="left"/>
    </xf>
    <xf numFmtId="0" fontId="18" fillId="0" borderId="0" xfId="0" applyFont="1" applyFill="1"/>
    <xf numFmtId="14" fontId="0" fillId="0" borderId="0" xfId="0" applyNumberFormat="1" applyFill="1" applyAlignment="1">
      <alignment horizontal="left"/>
    </xf>
    <xf numFmtId="14" fontId="0" fillId="0" borderId="0" xfId="0" applyNumberFormat="1" applyFont="1" applyFill="1" applyBorder="1" applyAlignment="1">
      <alignment horizontal="left"/>
    </xf>
    <xf numFmtId="0" fontId="20" fillId="11" borderId="0" xfId="0" applyFont="1" applyFill="1" applyBorder="1" applyAlignment="1">
      <alignment vertical="center"/>
    </xf>
    <xf numFmtId="0" fontId="18" fillId="11" borderId="0" xfId="0" applyFont="1" applyFill="1" applyBorder="1"/>
    <xf numFmtId="0" fontId="20" fillId="11" borderId="0" xfId="0" applyFont="1" applyFill="1" applyBorder="1" applyAlignment="1"/>
    <xf numFmtId="0" fontId="5" fillId="0" borderId="0" xfId="0" applyFont="1" applyFill="1"/>
    <xf numFmtId="0" fontId="27" fillId="0" borderId="0" xfId="0" applyFont="1"/>
    <xf numFmtId="0" fontId="0" fillId="0" borderId="78" xfId="0" applyFill="1" applyBorder="1" applyAlignment="1">
      <alignment horizontal="right"/>
    </xf>
    <xf numFmtId="0" fontId="0" fillId="0" borderId="78" xfId="0" applyFill="1" applyBorder="1"/>
    <xf numFmtId="0" fontId="16" fillId="0" borderId="0" xfId="0" applyFont="1" applyFill="1" applyBorder="1" applyAlignment="1">
      <alignment horizontal="left" wrapText="1"/>
    </xf>
    <xf numFmtId="0" fontId="16" fillId="0" borderId="0" xfId="0" applyFont="1" applyFill="1" applyBorder="1" applyAlignme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0" fillId="0" borderId="0" xfId="0" applyFill="1" applyAlignment="1">
      <alignment horizontal="left"/>
    </xf>
    <xf numFmtId="0" fontId="21" fillId="0" borderId="0" xfId="0" applyFont="1" applyFill="1" applyBorder="1" applyAlignment="1">
      <alignment horizontal="center"/>
    </xf>
    <xf numFmtId="0" fontId="0" fillId="0" borderId="0" xfId="0" applyFill="1" applyBorder="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Fill="1" applyBorder="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applyFill="1"/>
    <xf numFmtId="0" fontId="25" fillId="0" borderId="0" xfId="0" applyFont="1" applyFill="1"/>
    <xf numFmtId="0" fontId="29" fillId="0" borderId="0" xfId="0" applyFont="1" applyFill="1"/>
    <xf numFmtId="0" fontId="30" fillId="10" borderId="12" xfId="0" applyFont="1" applyFill="1" applyBorder="1"/>
    <xf numFmtId="0" fontId="25" fillId="0" borderId="0" xfId="0" applyFont="1" applyFill="1" applyBorder="1" applyAlignment="1">
      <alignment horizontal="right" indent="1"/>
    </xf>
    <xf numFmtId="0" fontId="31" fillId="0" borderId="0" xfId="0" applyFont="1" applyFill="1" applyBorder="1" applyAlignment="1">
      <alignment horizontal="center" vertical="center"/>
    </xf>
    <xf numFmtId="0" fontId="25" fillId="0" borderId="0" xfId="0" applyFont="1" applyFill="1" applyBorder="1"/>
    <xf numFmtId="0" fontId="25" fillId="0" borderId="0" xfId="0" applyFont="1"/>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Border="1" applyAlignment="1">
      <alignment horizontal="left" indent="1"/>
    </xf>
    <xf numFmtId="0" fontId="0" fillId="15" borderId="0" xfId="0" applyFill="1" applyBorder="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0" fillId="2" borderId="0" xfId="0" applyFont="1" applyFill="1" applyProtection="1"/>
    <xf numFmtId="0" fontId="5" fillId="2" borderId="0" xfId="0" applyFont="1" applyFill="1" applyAlignment="1" applyProtection="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Fill="1" applyBorder="1"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NumberFormat="1"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Border="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Font="1" applyProtection="1">
      <protection locked="0"/>
    </xf>
    <xf numFmtId="0" fontId="0" fillId="0" borderId="0" xfId="0" applyProtection="1">
      <protection locked="0"/>
    </xf>
    <xf numFmtId="0" fontId="0" fillId="0" borderId="0" xfId="0" applyFont="1" applyAlignment="1" applyProtection="1">
      <alignment horizontal="center" vertical="center"/>
      <protection locked="0"/>
    </xf>
    <xf numFmtId="0" fontId="0" fillId="0" borderId="0" xfId="0" quotePrefix="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Alignment="1" applyProtection="1">
      <protection locked="0"/>
    </xf>
    <xf numFmtId="14" fontId="0" fillId="0" borderId="0" xfId="0" applyNumberFormat="1" applyFont="1" applyProtection="1">
      <protection locked="0"/>
    </xf>
    <xf numFmtId="0" fontId="2" fillId="0" borderId="0" xfId="0" applyFont="1" applyFill="1" applyAlignment="1" applyProtection="1">
      <alignment horizontal="center" vertical="center"/>
      <protection locked="0"/>
    </xf>
    <xf numFmtId="0" fontId="0" fillId="0" borderId="0" xfId="0" applyFont="1" applyFill="1" applyProtection="1">
      <protection locked="0"/>
    </xf>
    <xf numFmtId="0" fontId="0" fillId="0" borderId="0" xfId="0" applyFill="1" applyProtection="1">
      <protection locked="0"/>
    </xf>
    <xf numFmtId="0" fontId="0" fillId="0" borderId="0" xfId="0" applyFont="1" applyFill="1" applyAlignment="1" applyProtection="1">
      <alignment horizontal="center" vertical="center"/>
      <protection locked="0"/>
    </xf>
    <xf numFmtId="0" fontId="33" fillId="2" borderId="0" xfId="0" applyFont="1" applyFill="1" applyProtection="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NumberFormat="1" applyFill="1" applyBorder="1" applyAlignment="1">
      <alignment horizontal="right"/>
    </xf>
    <xf numFmtId="0" fontId="0" fillId="4" borderId="0" xfId="0" applyNumberFormat="1" applyFill="1" applyBorder="1" applyAlignment="1">
      <alignment horizontal="right"/>
    </xf>
    <xf numFmtId="0" fontId="35" fillId="9" borderId="0" xfId="0" applyFont="1" applyFill="1" applyBorder="1"/>
    <xf numFmtId="0" fontId="30" fillId="10" borderId="0" xfId="0" applyFont="1" applyFill="1" applyBorder="1"/>
    <xf numFmtId="0" fontId="30" fillId="9" borderId="0" xfId="0" applyFont="1" applyFill="1" applyBorder="1"/>
    <xf numFmtId="0" fontId="35" fillId="9" borderId="2" xfId="0" applyFont="1" applyFill="1" applyBorder="1"/>
    <xf numFmtId="14" fontId="35" fillId="9" borderId="0" xfId="0" applyNumberFormat="1" applyFont="1" applyFill="1" applyBorder="1" applyAlignment="1">
      <alignment horizontal="left"/>
    </xf>
    <xf numFmtId="0" fontId="35" fillId="9" borderId="0" xfId="0" applyFont="1" applyFill="1"/>
    <xf numFmtId="0" fontId="37" fillId="2" borderId="0" xfId="0" applyFont="1" applyFill="1" applyProtection="1"/>
    <xf numFmtId="0" fontId="0" fillId="2" borderId="86" xfId="0" applyFill="1" applyBorder="1"/>
    <xf numFmtId="0" fontId="0" fillId="2" borderId="0" xfId="0" applyFont="1" applyFill="1" applyBorder="1" applyProtection="1"/>
    <xf numFmtId="0" fontId="37" fillId="2" borderId="0" xfId="0" applyFont="1" applyFill="1" applyBorder="1" applyProtection="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applyProtection="1"/>
    <xf numFmtId="0" fontId="36" fillId="17" borderId="0" xfId="0" applyFont="1" applyFill="1" applyAlignment="1" applyProtection="1">
      <alignment vertical="top"/>
    </xf>
    <xf numFmtId="0" fontId="37" fillId="17" borderId="0" xfId="0" applyFont="1" applyFill="1" applyAlignment="1">
      <alignment vertical="top"/>
    </xf>
    <xf numFmtId="0" fontId="34" fillId="17" borderId="0" xfId="0" applyFont="1" applyFill="1" applyBorder="1" applyAlignment="1" applyProtection="1">
      <alignment vertical="top"/>
    </xf>
    <xf numFmtId="0" fontId="37" fillId="17" borderId="0" xfId="0" applyFont="1" applyFill="1" applyBorder="1" applyAlignment="1" applyProtection="1">
      <alignment vertical="top"/>
    </xf>
    <xf numFmtId="0" fontId="0" fillId="17" borderId="0" xfId="0" applyFill="1"/>
    <xf numFmtId="0" fontId="0" fillId="17" borderId="86" xfId="0" applyFill="1" applyBorder="1"/>
    <xf numFmtId="0" fontId="0" fillId="11" borderId="0" xfId="0" applyFont="1" applyFill="1" applyProtection="1"/>
    <xf numFmtId="0" fontId="20" fillId="11" borderId="0" xfId="0" applyFont="1" applyFill="1" applyAlignment="1" applyProtection="1">
      <alignment vertical="center"/>
    </xf>
    <xf numFmtId="0" fontId="29" fillId="2" borderId="0" xfId="0" applyFont="1" applyFill="1" applyBorder="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pplyProtection="1">
      <alignment vertical="center"/>
    </xf>
    <xf numFmtId="0" fontId="12" fillId="2" borderId="0" xfId="0" applyFont="1" applyFill="1" applyAlignment="1" applyProtection="1"/>
    <xf numFmtId="0" fontId="39" fillId="17" borderId="0" xfId="1" applyFont="1" applyFill="1"/>
    <xf numFmtId="0" fontId="41" fillId="2" borderId="0" xfId="0" applyFont="1" applyFill="1" applyAlignment="1">
      <alignment horizontal="left" indent="1"/>
    </xf>
    <xf numFmtId="165" fontId="9" fillId="0" borderId="1" xfId="0" applyNumberFormat="1" applyFont="1" applyFill="1" applyBorder="1" applyAlignment="1">
      <alignment vertical="center"/>
    </xf>
    <xf numFmtId="165" fontId="9" fillId="0" borderId="0" xfId="0" applyNumberFormat="1" applyFont="1" applyFill="1" applyBorder="1" applyAlignment="1">
      <alignment vertical="center"/>
    </xf>
    <xf numFmtId="14" fontId="12" fillId="7" borderId="33" xfId="0" applyNumberFormat="1" applyFont="1" applyFill="1" applyBorder="1" applyAlignment="1">
      <alignment horizontal="left"/>
    </xf>
    <xf numFmtId="14" fontId="12" fillId="0" borderId="0" xfId="0" applyNumberFormat="1" applyFont="1" applyFill="1" applyBorder="1" applyAlignment="1">
      <alignment horizontal="left"/>
    </xf>
    <xf numFmtId="14" fontId="0" fillId="0" borderId="0" xfId="0" applyNumberFormat="1" applyFill="1" applyBorder="1" applyAlignment="1">
      <alignment horizontal="left"/>
    </xf>
    <xf numFmtId="0" fontId="20" fillId="11" borderId="0" xfId="0" applyFont="1" applyFill="1" applyAlignment="1">
      <alignment horizontal="left" vertical="center"/>
    </xf>
    <xf numFmtId="14" fontId="0" fillId="0" borderId="0" xfId="0" applyNumberFormat="1" applyFill="1" applyBorder="1" applyAlignment="1">
      <alignment horizontal="left"/>
    </xf>
    <xf numFmtId="0" fontId="0" fillId="0" borderId="0" xfId="0" applyFill="1" applyBorder="1" applyAlignment="1">
      <alignment horizontal="left"/>
    </xf>
    <xf numFmtId="0" fontId="12" fillId="0" borderId="0" xfId="0" applyFont="1" applyFill="1" applyBorder="1" applyAlignment="1">
      <alignment horizontal="center"/>
    </xf>
    <xf numFmtId="0" fontId="12" fillId="0" borderId="0" xfId="0" applyFont="1" applyFill="1" applyBorder="1" applyProtection="1">
      <protection locked="0"/>
    </xf>
    <xf numFmtId="14" fontId="12" fillId="0" borderId="0" xfId="0" applyNumberFormat="1" applyFont="1" applyFill="1" applyBorder="1" applyAlignment="1"/>
    <xf numFmtId="0" fontId="0" fillId="0" borderId="0" xfId="0" applyFill="1" applyBorder="1" applyAlignment="1"/>
    <xf numFmtId="0" fontId="0" fillId="0" borderId="0" xfId="0" applyNumberFormat="1" applyFill="1" applyBorder="1" applyAlignment="1">
      <alignment horizontal="left"/>
    </xf>
    <xf numFmtId="14" fontId="0" fillId="0" borderId="0" xfId="0" applyNumberFormat="1" applyFill="1" applyBorder="1" applyAlignment="1"/>
    <xf numFmtId="14" fontId="0" fillId="8" borderId="0" xfId="0" applyNumberFormat="1" applyFill="1" applyBorder="1" applyAlignment="1"/>
    <xf numFmtId="0" fontId="0" fillId="8" borderId="0" xfId="0" applyFill="1" applyBorder="1"/>
    <xf numFmtId="14" fontId="0" fillId="8" borderId="0" xfId="0" applyNumberFormat="1" applyFill="1" applyBorder="1" applyAlignment="1">
      <alignment horizontal="left"/>
    </xf>
    <xf numFmtId="0" fontId="0" fillId="8" borderId="0" xfId="0" applyFill="1" applyBorder="1" applyAlignment="1"/>
    <xf numFmtId="14" fontId="0" fillId="0" borderId="0" xfId="0" applyNumberFormat="1" applyFill="1" applyBorder="1" applyAlignment="1">
      <alignment horizontal="left"/>
    </xf>
    <xf numFmtId="165" fontId="0" fillId="0" borderId="0" xfId="0" applyNumberFormat="1" applyFill="1" applyBorder="1" applyAlignment="1"/>
    <xf numFmtId="14" fontId="42" fillId="0" borderId="0" xfId="0" applyNumberFormat="1" applyFont="1" applyAlignment="1" applyProtection="1">
      <alignment horizontal="center" vertical="center"/>
      <protection locked="0"/>
    </xf>
    <xf numFmtId="0" fontId="0" fillId="0" borderId="0" xfId="0" applyNumberFormat="1" applyFill="1"/>
    <xf numFmtId="0" fontId="0" fillId="0" borderId="0" xfId="0" applyNumberFormat="1" applyFill="1" applyBorder="1" applyAlignment="1">
      <alignment horizontal="right"/>
    </xf>
    <xf numFmtId="0" fontId="0" fillId="0" borderId="0" xfId="0" applyNumberFormat="1" applyFill="1" applyBorder="1" applyAlignment="1">
      <alignment horizontal="center" vertical="top"/>
    </xf>
    <xf numFmtId="14" fontId="0" fillId="0" borderId="0" xfId="0" applyNumberFormat="1"/>
    <xf numFmtId="14" fontId="0" fillId="0" borderId="0" xfId="0" applyNumberFormat="1" applyFill="1" applyBorder="1"/>
    <xf numFmtId="14" fontId="0" fillId="0" borderId="88" xfId="0" applyNumberFormat="1" applyFill="1" applyBorder="1"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xf>
    <xf numFmtId="0" fontId="0" fillId="0" borderId="84" xfId="0" applyBorder="1" applyAlignment="1">
      <alignment horizontal="right"/>
    </xf>
    <xf numFmtId="0" fontId="0" fillId="0" borderId="84" xfId="0" applyNumberFormat="1" applyFill="1" applyBorder="1"/>
    <xf numFmtId="0" fontId="0" fillId="0" borderId="0" xfId="0" applyNumberFormat="1" applyFill="1" applyBorder="1"/>
    <xf numFmtId="0" fontId="0" fillId="0" borderId="84" xfId="0" applyBorder="1" applyAlignment="1"/>
    <xf numFmtId="0" fontId="10" fillId="0" borderId="0" xfId="0" applyFont="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NumberFormat="1" applyFill="1" applyBorder="1"/>
    <xf numFmtId="0" fontId="0" fillId="7" borderId="41" xfId="0" applyNumberFormat="1" applyFill="1" applyBorder="1"/>
    <xf numFmtId="0" fontId="0" fillId="7" borderId="44" xfId="0" applyNumberFormat="1" applyFill="1" applyBorder="1"/>
    <xf numFmtId="14" fontId="0" fillId="0" borderId="0" xfId="0" applyNumberFormat="1" applyFill="1" applyBorder="1" applyAlignment="1">
      <alignment horizontal="center"/>
    </xf>
    <xf numFmtId="0" fontId="0" fillId="0" borderId="0" xfId="0" applyNumberFormat="1" applyFill="1" applyBorder="1" applyAlignment="1">
      <alignment horizontal="center"/>
    </xf>
    <xf numFmtId="14" fontId="0" fillId="8" borderId="40" xfId="0" applyNumberFormat="1" applyFill="1" applyBorder="1" applyAlignment="1" applyProtection="1">
      <alignment horizontal="left"/>
      <protection locked="0"/>
    </xf>
    <xf numFmtId="0" fontId="0" fillId="8" borderId="41" xfId="0" applyNumberFormat="1" applyFill="1" applyBorder="1" applyProtection="1">
      <protection locked="0"/>
    </xf>
    <xf numFmtId="0" fontId="0" fillId="0" borderId="84" xfId="0" applyFont="1" applyBorder="1" applyAlignment="1">
      <alignment horizontal="right"/>
    </xf>
    <xf numFmtId="0" fontId="0" fillId="0" borderId="84" xfId="0" applyNumberFormat="1" applyFont="1" applyFill="1" applyBorder="1"/>
    <xf numFmtId="14" fontId="0" fillId="5" borderId="40" xfId="0" applyNumberFormat="1" applyFill="1" applyBorder="1" applyAlignment="1" applyProtection="1">
      <alignment horizontal="left"/>
      <protection locked="0"/>
    </xf>
    <xf numFmtId="0" fontId="0" fillId="5" borderId="41" xfId="0" applyNumberFormat="1"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NumberFormat="1"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NumberFormat="1"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NumberFormat="1" applyFill="1" applyBorder="1" applyProtection="1">
      <protection locked="0"/>
    </xf>
    <xf numFmtId="0"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xf numFmtId="1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xf>
    <xf numFmtId="0" fontId="44" fillId="3" borderId="21" xfId="0" applyFont="1" applyFill="1" applyBorder="1" applyAlignment="1">
      <alignment horizontal="left" vertical="center"/>
    </xf>
    <xf numFmtId="0" fontId="44" fillId="3" borderId="0" xfId="0" applyFont="1" applyFill="1" applyBorder="1" applyAlignment="1">
      <alignment horizontal="center" vertical="center"/>
    </xf>
    <xf numFmtId="0" fontId="44" fillId="3" borderId="0" xfId="0" applyFont="1" applyFill="1" applyBorder="1"/>
    <xf numFmtId="0" fontId="44" fillId="3" borderId="21" xfId="0" applyFont="1" applyFill="1" applyBorder="1" applyAlignment="1">
      <alignment horizontal="left" indent="1"/>
    </xf>
    <xf numFmtId="0" fontId="44" fillId="3" borderId="21" xfId="0" applyNumberFormat="1" applyFont="1" applyFill="1" applyBorder="1" applyAlignment="1">
      <alignment horizontal="left" vertical="center"/>
    </xf>
    <xf numFmtId="0" fontId="44" fillId="3" borderId="21" xfId="0" applyFont="1" applyFill="1" applyBorder="1" applyAlignment="1">
      <alignment horizontal="center" vertical="center"/>
    </xf>
    <xf numFmtId="0" fontId="44" fillId="3" borderId="23" xfId="0" applyNumberFormat="1"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applyBorder="1" applyAlignment="1"/>
    <xf numFmtId="0" fontId="0" fillId="3" borderId="19" xfId="0" applyFill="1" applyBorder="1" applyProtection="1">
      <protection locked="0"/>
    </xf>
    <xf numFmtId="0" fontId="0" fillId="3" borderId="20" xfId="0" applyFill="1" applyBorder="1" applyProtection="1">
      <protection locked="0"/>
    </xf>
    <xf numFmtId="0" fontId="0" fillId="3" borderId="19" xfId="0" applyFont="1"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Border="1" applyAlignment="1">
      <alignment horizontal="right" vertical="center"/>
    </xf>
    <xf numFmtId="164" fontId="47" fillId="0" borderId="1" xfId="0" applyNumberFormat="1" applyFont="1" applyBorder="1" applyAlignment="1">
      <alignment horizontal="left" vertical="center"/>
    </xf>
    <xf numFmtId="0" fontId="48" fillId="0" borderId="0" xfId="0" applyFont="1" applyBorder="1" applyAlignment="1">
      <alignment horizontal="center" vertical="center"/>
    </xf>
    <xf numFmtId="0" fontId="15" fillId="0" borderId="0" xfId="0" applyFont="1" applyBorder="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Border="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Border="1" applyAlignment="1">
      <alignment horizontal="center" vertical="center"/>
    </xf>
    <xf numFmtId="0" fontId="48" fillId="2" borderId="0" xfId="0" applyFont="1" applyFill="1" applyBorder="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Border="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Border="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Border="1" applyAlignment="1">
      <alignment vertical="center"/>
    </xf>
    <xf numFmtId="0" fontId="58" fillId="3" borderId="0" xfId="0" applyFont="1" applyFill="1" applyBorder="1" applyAlignment="1">
      <alignment horizontal="center" vertical="center"/>
    </xf>
    <xf numFmtId="0" fontId="58" fillId="3" borderId="21" xfId="0" applyNumberFormat="1" applyFont="1" applyFill="1" applyBorder="1" applyAlignment="1">
      <alignment horizontal="left" vertical="center"/>
    </xf>
    <xf numFmtId="0" fontId="58" fillId="3" borderId="23" xfId="0" applyNumberFormat="1"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Border="1" applyAlignment="1">
      <alignment horizontal="center" vertical="center"/>
    </xf>
    <xf numFmtId="0" fontId="61" fillId="0" borderId="0" xfId="0" applyFont="1" applyBorder="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Border="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Border="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Border="1" applyAlignment="1">
      <alignment horizontal="right" vertical="center"/>
    </xf>
    <xf numFmtId="0" fontId="60" fillId="0" borderId="10" xfId="0" applyFont="1" applyBorder="1" applyAlignment="1">
      <alignment horizontal="right" vertical="center"/>
    </xf>
    <xf numFmtId="0" fontId="60" fillId="2" borderId="0" xfId="0" applyFont="1" applyFill="1" applyBorder="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Fill="1" applyAlignment="1" applyProtection="1">
      <alignment horizontal="right"/>
      <protection locked="0"/>
    </xf>
    <xf numFmtId="0" fontId="67" fillId="0" borderId="0" xfId="1" applyFont="1" applyFill="1" applyAlignment="1">
      <alignment vertical="center"/>
    </xf>
    <xf numFmtId="0" fontId="4" fillId="2" borderId="0" xfId="1" applyFill="1" applyProtection="1"/>
    <xf numFmtId="0" fontId="0" fillId="0" borderId="0" xfId="0" applyFill="1"/>
    <xf numFmtId="0" fontId="67" fillId="0" borderId="0" xfId="1" applyFont="1" applyFill="1" applyAlignment="1">
      <alignment horizontal="left" vertical="center"/>
    </xf>
    <xf numFmtId="0" fontId="44" fillId="0" borderId="0" xfId="0" applyFont="1" applyFill="1" applyBorder="1" applyAlignment="1">
      <alignment horizontal="left" vertical="center" indent="2"/>
    </xf>
    <xf numFmtId="14" fontId="44" fillId="3" borderId="0" xfId="0" applyNumberFormat="1" applyFont="1" applyFill="1" applyBorder="1" applyAlignment="1">
      <alignment horizontal="center"/>
    </xf>
    <xf numFmtId="14" fontId="44" fillId="3" borderId="24" xfId="0" applyNumberFormat="1" applyFont="1" applyFill="1" applyBorder="1" applyAlignment="1">
      <alignment horizontal="center"/>
    </xf>
    <xf numFmtId="0" fontId="44" fillId="0" borderId="0" xfId="0" applyFont="1" applyBorder="1" applyAlignment="1">
      <alignment horizontal="left" vertical="center" indent="2"/>
    </xf>
    <xf numFmtId="0" fontId="46" fillId="0" borderId="0" xfId="0" applyFont="1" applyAlignment="1" applyProtection="1">
      <alignment horizontal="center" vertical="center"/>
      <protection locked="0"/>
    </xf>
    <xf numFmtId="14" fontId="44" fillId="3" borderId="22"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Border="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3" fillId="2" borderId="27" xfId="0" applyFont="1" applyFill="1" applyBorder="1" applyAlignment="1">
      <alignment horizontal="center" vertical="center"/>
    </xf>
    <xf numFmtId="0" fontId="3" fillId="0" borderId="27" xfId="0" applyFont="1" applyFill="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165" fontId="9" fillId="0" borderId="26" xfId="0" applyNumberFormat="1" applyFont="1" applyFill="1" applyBorder="1" applyAlignment="1">
      <alignment horizontal="center" vertical="center"/>
    </xf>
    <xf numFmtId="165" fontId="9" fillId="0" borderId="9" xfId="0" applyNumberFormat="1" applyFont="1" applyFill="1" applyBorder="1" applyAlignment="1">
      <alignment horizontal="center" vertical="center"/>
    </xf>
    <xf numFmtId="165" fontId="9" fillId="0" borderId="26"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165" fontId="9" fillId="0" borderId="7" xfId="0" applyNumberFormat="1" applyFont="1" applyFill="1" applyBorder="1" applyAlignment="1">
      <alignment horizontal="center" vertical="center"/>
    </xf>
    <xf numFmtId="14" fontId="44" fillId="3" borderId="24" xfId="0" applyNumberFormat="1" applyFont="1" applyFill="1" applyBorder="1" applyAlignment="1">
      <alignment horizontal="center" vertical="center"/>
    </xf>
    <xf numFmtId="165" fontId="9" fillId="0" borderId="13" xfId="0" applyNumberFormat="1" applyFont="1" applyFill="1" applyBorder="1" applyAlignment="1">
      <alignment horizontal="center" vertical="center"/>
    </xf>
    <xf numFmtId="14" fontId="66" fillId="0" borderId="19" xfId="1" applyNumberFormat="1" applyFont="1" applyFill="1" applyBorder="1" applyAlignment="1">
      <alignment horizontal="right" vertical="center" indent="1"/>
    </xf>
    <xf numFmtId="14" fontId="7" fillId="0" borderId="15" xfId="0" applyNumberFormat="1" applyFont="1" applyBorder="1" applyAlignment="1" applyProtection="1">
      <alignment horizontal="left"/>
      <protection locked="0"/>
    </xf>
    <xf numFmtId="165" fontId="9" fillId="0" borderId="0" xfId="0" applyNumberFormat="1" applyFont="1" applyFill="1" applyBorder="1" applyAlignment="1">
      <alignment horizontal="center" vertical="center"/>
    </xf>
    <xf numFmtId="0" fontId="3" fillId="0" borderId="28" xfId="0" applyFont="1" applyFill="1" applyBorder="1" applyAlignment="1">
      <alignment horizontal="center" vertical="center"/>
    </xf>
    <xf numFmtId="165" fontId="9" fillId="0" borderId="13" xfId="0" applyNumberFormat="1"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4" fontId="58" fillId="3" borderId="0" xfId="0" applyNumberFormat="1" applyFont="1" applyFill="1" applyBorder="1" applyAlignment="1">
      <alignment horizontal="center" vertical="center"/>
    </xf>
    <xf numFmtId="0" fontId="58" fillId="3" borderId="0" xfId="0" applyFont="1" applyFill="1" applyBorder="1" applyAlignment="1">
      <alignment horizontal="center" vertical="center"/>
    </xf>
    <xf numFmtId="0" fontId="58" fillId="3" borderId="22" xfId="0" applyFont="1" applyFill="1" applyBorder="1" applyAlignment="1">
      <alignment horizontal="center" vertical="center"/>
    </xf>
    <xf numFmtId="14" fontId="58" fillId="3" borderId="24" xfId="0" applyNumberFormat="1"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Border="1" applyAlignment="1">
      <alignment horizontal="center" vertical="top"/>
    </xf>
    <xf numFmtId="0" fontId="58" fillId="0" borderId="0" xfId="0" applyFont="1" applyBorder="1" applyAlignment="1">
      <alignment horizontal="left" vertical="center" indent="2"/>
    </xf>
    <xf numFmtId="0" fontId="58" fillId="0" borderId="0" xfId="0" applyFont="1" applyFill="1" applyBorder="1" applyAlignment="1">
      <alignment horizontal="left" vertical="center" indent="2"/>
    </xf>
    <xf numFmtId="165" fontId="50" fillId="0" borderId="26" xfId="0" applyNumberFormat="1" applyFont="1" applyFill="1" applyBorder="1" applyAlignment="1">
      <alignment horizontal="center" vertical="center"/>
    </xf>
    <xf numFmtId="165" fontId="50" fillId="0" borderId="13" xfId="0" applyNumberFormat="1" applyFont="1" applyFill="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165" fontId="50" fillId="0" borderId="9" xfId="0" applyNumberFormat="1" applyFont="1" applyFill="1" applyBorder="1" applyAlignment="1">
      <alignment horizontal="center" vertical="center"/>
    </xf>
    <xf numFmtId="0" fontId="49" fillId="0" borderId="27" xfId="0" applyFont="1" applyFill="1" applyBorder="1" applyAlignment="1">
      <alignment horizontal="center" vertical="center"/>
    </xf>
    <xf numFmtId="0" fontId="49" fillId="0" borderId="28" xfId="0" applyFont="1" applyFill="1" applyBorder="1" applyAlignment="1">
      <alignment horizontal="center" vertical="center"/>
    </xf>
    <xf numFmtId="165" fontId="50" fillId="0" borderId="26" xfId="0" applyNumberFormat="1" applyFont="1" applyBorder="1" applyAlignment="1">
      <alignment horizontal="center" vertical="center"/>
    </xf>
    <xf numFmtId="165" fontId="50" fillId="0" borderId="13" xfId="0" applyNumberFormat="1" applyFont="1" applyBorder="1" applyAlignment="1">
      <alignment horizontal="center" vertical="center"/>
    </xf>
    <xf numFmtId="165" fontId="50" fillId="0" borderId="9" xfId="0" applyNumberFormat="1" applyFont="1" applyBorder="1" applyAlignment="1">
      <alignment horizontal="center" vertical="center"/>
    </xf>
    <xf numFmtId="0" fontId="49" fillId="2" borderId="27" xfId="0" applyFont="1" applyFill="1" applyBorder="1" applyAlignment="1">
      <alignment horizontal="center" vertical="center"/>
    </xf>
    <xf numFmtId="165" fontId="50" fillId="0" borderId="7" xfId="0" applyNumberFormat="1" applyFont="1" applyFill="1" applyBorder="1" applyAlignment="1">
      <alignment horizontal="center"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Border="1" applyAlignment="1">
      <alignment horizontal="left" vertical="top"/>
    </xf>
    <xf numFmtId="0" fontId="62" fillId="0" borderId="15" xfId="1" applyFont="1" applyBorder="1" applyAlignment="1">
      <alignment horizontal="right" vertical="center"/>
    </xf>
    <xf numFmtId="0" fontId="68" fillId="0" borderId="0" xfId="1" applyFont="1" applyFill="1" applyAlignment="1">
      <alignment horizontal="center" vertical="center"/>
    </xf>
    <xf numFmtId="0" fontId="62" fillId="0" borderId="19" xfId="1" applyFont="1" applyBorder="1" applyAlignment="1">
      <alignment horizontal="right" vertical="center"/>
    </xf>
    <xf numFmtId="0" fontId="68" fillId="0" borderId="0" xfId="1" applyFont="1" applyAlignment="1">
      <alignment horizontal="center" vertical="center"/>
    </xf>
    <xf numFmtId="0" fontId="4" fillId="2" borderId="0" xfId="1" applyFill="1" applyAlignment="1">
      <alignment horizontal="center"/>
    </xf>
    <xf numFmtId="0" fontId="0" fillId="8" borderId="32" xfId="0" applyNumberFormat="1" applyFill="1" applyBorder="1" applyAlignment="1" applyProtection="1">
      <alignment horizontal="left" vertical="center"/>
      <protection locked="0"/>
    </xf>
    <xf numFmtId="0" fontId="0" fillId="8" borderId="33" xfId="0" applyNumberFormat="1"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5" fillId="18" borderId="32" xfId="0" applyNumberFormat="1" applyFont="1" applyFill="1" applyBorder="1" applyAlignment="1">
      <alignment horizontal="left" vertical="top"/>
    </xf>
    <xf numFmtId="0" fontId="5" fillId="18" borderId="33" xfId="0" applyNumberFormat="1" applyFont="1" applyFill="1" applyBorder="1" applyAlignment="1">
      <alignment horizontal="left" vertical="top"/>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ont="1" applyFill="1" applyBorder="1" applyAlignment="1">
      <alignment horizontal="left" vertical="top" wrapText="1" indent="3"/>
    </xf>
    <xf numFmtId="0" fontId="0" fillId="12" borderId="77" xfId="0" applyFont="1" applyFill="1" applyBorder="1" applyAlignment="1">
      <alignment horizontal="left" vertical="top" indent="3"/>
    </xf>
    <xf numFmtId="0" fontId="0" fillId="2" borderId="77" xfId="0" applyFont="1" applyFill="1" applyBorder="1" applyAlignment="1">
      <alignment horizontal="left" vertical="top" wrapText="1" indent="3"/>
    </xf>
    <xf numFmtId="0" fontId="0" fillId="0" borderId="77" xfId="0" applyFill="1" applyBorder="1" applyAlignment="1">
      <alignment horizontal="left" vertical="top" wrapText="1" indent="3"/>
    </xf>
    <xf numFmtId="0" fontId="0" fillId="0" borderId="77" xfId="0" applyFill="1"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2" borderId="77" xfId="0" applyFill="1" applyBorder="1" applyAlignment="1">
      <alignment horizontal="left" vertical="top" wrapText="1" indent="3"/>
    </xf>
    <xf numFmtId="0" fontId="0" fillId="2" borderId="0" xfId="0" applyFill="1" applyBorder="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12" fillId="7" borderId="29" xfId="0" applyFont="1" applyFill="1" applyBorder="1" applyAlignment="1">
      <alignment horizontal="left"/>
    </xf>
    <xf numFmtId="14" fontId="0" fillId="9" borderId="1" xfId="0" applyNumberFormat="1" applyFill="1" applyBorder="1" applyAlignment="1">
      <alignment horizontal="left"/>
    </xf>
    <xf numFmtId="0" fontId="0" fillId="9" borderId="0" xfId="0" applyFill="1" applyBorder="1" applyAlignment="1">
      <alignment horizontal="left"/>
    </xf>
    <xf numFmtId="14" fontId="0" fillId="9" borderId="0" xfId="0" applyNumberFormat="1" applyFill="1" applyBorder="1" applyAlignment="1">
      <alignment horizontal="left"/>
    </xf>
    <xf numFmtId="14" fontId="0" fillId="2" borderId="0" xfId="0" applyNumberFormat="1"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alignment horizontal="left"/>
    </xf>
    <xf numFmtId="0" fontId="12" fillId="0" borderId="0" xfId="0" applyFont="1" applyFill="1" applyBorder="1" applyAlignment="1">
      <alignment horizontal="left"/>
    </xf>
    <xf numFmtId="14" fontId="12" fillId="0" borderId="0" xfId="0" applyNumberFormat="1" applyFont="1" applyFill="1" applyBorder="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12" fillId="7" borderId="29" xfId="0" applyNumberFormat="1" applyFont="1" applyFill="1" applyBorder="1" applyAlignment="1">
      <alignment horizontal="left"/>
    </xf>
    <xf numFmtId="14" fontId="14" fillId="0" borderId="32" xfId="0" applyNumberFormat="1" applyFont="1" applyFill="1" applyBorder="1" applyAlignment="1">
      <alignment horizontal="left" vertical="center"/>
    </xf>
    <xf numFmtId="14" fontId="14" fillId="0" borderId="31" xfId="0" applyNumberFormat="1" applyFont="1" applyFill="1" applyBorder="1" applyAlignment="1">
      <alignment horizontal="left" vertical="center"/>
    </xf>
    <xf numFmtId="14" fontId="14" fillId="0" borderId="33" xfId="0" applyNumberFormat="1" applyFont="1" applyFill="1" applyBorder="1" applyAlignment="1">
      <alignment horizontal="left" vertical="center"/>
    </xf>
    <xf numFmtId="0" fontId="12" fillId="7" borderId="29" xfId="0" applyFont="1" applyFill="1" applyBorder="1" applyAlignment="1" applyProtection="1">
      <alignment horizontal="left"/>
      <protection locked="0"/>
    </xf>
    <xf numFmtId="14" fontId="12" fillId="7" borderId="29" xfId="0" applyNumberFormat="1" applyFont="1" applyFill="1" applyBorder="1" applyAlignment="1" applyProtection="1">
      <alignment horizontal="left"/>
      <protection locked="0"/>
    </xf>
    <xf numFmtId="0" fontId="12" fillId="6" borderId="37" xfId="0" applyFont="1" applyFill="1" applyBorder="1" applyAlignment="1">
      <alignment horizontal="left"/>
    </xf>
    <xf numFmtId="0" fontId="12" fillId="6" borderId="38" xfId="0" applyFont="1" applyFill="1" applyBorder="1" applyAlignment="1">
      <alignment horizontal="left"/>
    </xf>
    <xf numFmtId="0" fontId="0" fillId="9" borderId="37" xfId="0" applyFill="1" applyBorder="1" applyAlignment="1">
      <alignment horizontal="left"/>
    </xf>
    <xf numFmtId="0" fontId="0" fillId="9" borderId="34" xfId="0" applyFill="1" applyBorder="1" applyAlignment="1">
      <alignment horizontal="left"/>
    </xf>
    <xf numFmtId="0" fontId="0" fillId="9" borderId="1" xfId="0" applyFill="1" applyBorder="1" applyAlignment="1">
      <alignment horizontal="left"/>
    </xf>
    <xf numFmtId="14" fontId="0" fillId="9" borderId="34" xfId="0" applyNumberFormat="1" applyFill="1" applyBorder="1" applyAlignment="1">
      <alignment horizontal="left"/>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0" fillId="9" borderId="5" xfId="0" applyFill="1" applyBorder="1" applyAlignment="1">
      <alignment horizontal="left"/>
    </xf>
    <xf numFmtId="0" fontId="0" fillId="10" borderId="0" xfId="0" applyFill="1" applyBorder="1" applyAlignment="1">
      <alignment horizontal="left"/>
    </xf>
    <xf numFmtId="14" fontId="0" fillId="10" borderId="0" xfId="0" applyNumberFormat="1" applyFill="1" applyBorder="1" applyAlignment="1">
      <alignment horizontal="left"/>
    </xf>
    <xf numFmtId="0" fontId="0" fillId="10" borderId="1" xfId="0" applyFill="1" applyBorder="1" applyAlignment="1">
      <alignment horizontal="left"/>
    </xf>
    <xf numFmtId="14" fontId="0" fillId="10" borderId="1" xfId="0" applyNumberFormat="1" applyFill="1" applyBorder="1" applyAlignment="1">
      <alignment horizontal="left"/>
    </xf>
    <xf numFmtId="14" fontId="12" fillId="4" borderId="81" xfId="0" applyNumberFormat="1" applyFont="1" applyFill="1" applyBorder="1" applyAlignment="1">
      <alignment horizontal="center"/>
    </xf>
    <xf numFmtId="0" fontId="12" fillId="4" borderId="81" xfId="0" applyFont="1" applyFill="1" applyBorder="1" applyAlignment="1">
      <alignment horizontal="center"/>
    </xf>
    <xf numFmtId="0" fontId="12" fillId="4" borderId="62" xfId="0" applyFont="1" applyFill="1" applyBorder="1" applyAlignment="1">
      <alignment horizontal="center"/>
    </xf>
    <xf numFmtId="0" fontId="12" fillId="4" borderId="29" xfId="0" applyFont="1" applyFill="1" applyBorder="1" applyAlignment="1">
      <alignment horizontal="left"/>
    </xf>
    <xf numFmtId="0" fontId="12" fillId="4" borderId="43" xfId="0"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0" fontId="12" fillId="10" borderId="39" xfId="0" applyFont="1" applyFill="1" applyBorder="1" applyAlignment="1">
      <alignment horizontal="left"/>
    </xf>
    <xf numFmtId="0" fontId="12" fillId="10" borderId="0" xfId="0" applyFont="1" applyFill="1" applyBorder="1" applyAlignment="1">
      <alignment horizontal="left"/>
    </xf>
    <xf numFmtId="14" fontId="12" fillId="10" borderId="0" xfId="0" applyNumberFormat="1" applyFont="1" applyFill="1" applyBorder="1" applyAlignment="1">
      <alignment horizontal="left"/>
    </xf>
    <xf numFmtId="14" fontId="12" fillId="7" borderId="81" xfId="0" applyNumberFormat="1" applyFont="1" applyFill="1" applyBorder="1" applyAlignment="1">
      <alignment horizontal="center"/>
    </xf>
    <xf numFmtId="0" fontId="0" fillId="10" borderId="0" xfId="0" applyFill="1" applyBorder="1" applyAlignment="1">
      <alignment horizontal="center"/>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0" fontId="0" fillId="9" borderId="15" xfId="0" applyFill="1" applyBorder="1" applyAlignment="1">
      <alignment horizontal="left"/>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4" borderId="81" xfId="0" applyFont="1" applyFill="1" applyBorder="1" applyAlignment="1">
      <alignment horizontal="left"/>
    </xf>
    <xf numFmtId="0" fontId="12" fillId="7" borderId="81" xfId="0" applyFont="1" applyFill="1" applyBorder="1" applyAlignment="1">
      <alignment horizontal="left"/>
    </xf>
    <xf numFmtId="0" fontId="12" fillId="7" borderId="43" xfId="0" applyFont="1" applyFill="1" applyBorder="1" applyAlignment="1">
      <alignment horizontal="left"/>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Fill="1" applyBorder="1" applyAlignment="1">
      <alignment horizontal="left" vertical="center"/>
    </xf>
    <xf numFmtId="0" fontId="12" fillId="10" borderId="0" xfId="0" applyFont="1" applyFill="1" applyAlignment="1">
      <alignment horizontal="left"/>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0" fontId="12" fillId="4" borderId="82" xfId="0" applyFont="1" applyFill="1" applyBorder="1" applyAlignment="1">
      <alignment horizontal="center"/>
    </xf>
    <xf numFmtId="0" fontId="41" fillId="2" borderId="0" xfId="0" applyFont="1" applyFill="1" applyAlignment="1">
      <alignment horizontal="left" indent="1"/>
    </xf>
    <xf numFmtId="0" fontId="12" fillId="4" borderId="82" xfId="0" applyFont="1" applyFill="1" applyBorder="1" applyAlignment="1">
      <alignment horizontal="left"/>
    </xf>
    <xf numFmtId="0" fontId="12" fillId="4" borderId="40" xfId="0" applyFont="1" applyFill="1" applyBorder="1" applyAlignment="1">
      <alignment horizontal="left"/>
    </xf>
    <xf numFmtId="0" fontId="12" fillId="4" borderId="42" xfId="0" applyFont="1" applyFill="1" applyBorder="1" applyAlignment="1">
      <alignment horizontal="left"/>
    </xf>
  </cellXfs>
  <cellStyles count="2">
    <cellStyle name="Link" xfId="1" builtinId="8"/>
    <cellStyle name="Standard" xfId="0" builtinId="0"/>
  </cellStyles>
  <dxfs count="6209">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B050"/>
        </patternFill>
      </fill>
    </dxf>
    <dxf>
      <fill>
        <patternFill>
          <bgColor rgb="FFFFC000"/>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2644584</xdr:colOff>
      <xdr:row>0</xdr:row>
      <xdr:rowOff>112060</xdr:rowOff>
    </xdr:from>
    <xdr:to>
      <xdr:col>5</xdr:col>
      <xdr:colOff>112057</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2644584" y="112060"/>
          <a:ext cx="5647767" cy="20282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5</xdr:col>
      <xdr:colOff>1344706</xdr:colOff>
      <xdr:row>5</xdr:row>
      <xdr:rowOff>168087</xdr:rowOff>
    </xdr:from>
    <xdr:to>
      <xdr:col>15</xdr:col>
      <xdr:colOff>544241</xdr:colOff>
      <xdr:row>36</xdr:row>
      <xdr:rowOff>162477</xdr:rowOff>
    </xdr:to>
    <xdr:pic>
      <xdr:nvPicPr>
        <xdr:cNvPr id="2" name="Grafik 1">
          <a:extLst>
            <a:ext uri="{FF2B5EF4-FFF2-40B4-BE49-F238E27FC236}">
              <a16:creationId xmlns:a16="http://schemas.microsoft.com/office/drawing/2014/main" id="{31581755-3584-433D-8A9B-DDE2C30BE26B}"/>
            </a:ext>
          </a:extLst>
        </xdr:cNvPr>
        <xdr:cNvPicPr>
          <a:picLocks noChangeAspect="1"/>
        </xdr:cNvPicPr>
      </xdr:nvPicPr>
      <xdr:blipFill>
        <a:blip xmlns:r="http://schemas.openxmlformats.org/officeDocument/2006/relationships" r:embed="rId2"/>
        <a:stretch>
          <a:fillRect/>
        </a:stretch>
      </xdr:blipFill>
      <xdr:spPr>
        <a:xfrm>
          <a:off x="9525000" y="2644587"/>
          <a:ext cx="8511623" cy="5911096"/>
        </a:xfrm>
        <a:prstGeom prst="rect">
          <a:avLst/>
        </a:prstGeom>
        <a:ln>
          <a:solidFill>
            <a:schemeClr val="tx1">
              <a:lumMod val="50000"/>
              <a:lumOff val="50000"/>
            </a:schemeClr>
          </a:solidFill>
        </a:ln>
        <a:effectLst>
          <a:outerShdw blurRad="63500" sx="102000" sy="102000" algn="c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7" headerRowBorderDxfId="6">
  <autoFilter ref="D58:F82" xr:uid="{00000000-0009-0000-0100-000001000000}"/>
  <tableColumns count="3">
    <tableColumn id="1" xr3:uid="{00000000-0010-0000-0000-000001000000}" name="Datum" dataDxfId="5"/>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4" dataDxfId="3">
  <autoFilter ref="D232:F382" xr:uid="{00000000-0009-0000-0100-000002000000}"/>
  <tableColumns count="3">
    <tableColumn id="1" xr3:uid="{00000000-0010-0000-0100-000001000000}" name="Datum" dataDxfId="2">
      <calculatedColumnFormula>IF(Ereignistabelle[[#This Row],[Berechnungsregel]]&lt;&gt;"",VALUE(F233&amp;Kalenderjahr),"-")</calculatedColumnFormula>
    </tableColumn>
    <tableColumn id="2" xr3:uid="{00000000-0010-0000-0100-000002000000}" name="Ereignis" dataDxfId="1"/>
    <tableColumn id="3" xr3:uid="{00000000-0010-0000-0100-000003000000}" name="Berechnungsregel"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13" Type="http://schemas.openxmlformats.org/officeDocument/2006/relationships/comments" Target="../comments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table" Target="../tables/table2.x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table" Target="../tables/table1.xml"/><Relationship Id="rId5" Type="http://schemas.openxmlformats.org/officeDocument/2006/relationships/hyperlink" Target="https://www.alle-meine-vorlagen.de/" TargetMode="External"/><Relationship Id="rId10" Type="http://schemas.openxmlformats.org/officeDocument/2006/relationships/vmlDrawing" Target="../drawings/vmlDrawing1.vml"/><Relationship Id="rId4" Type="http://schemas.openxmlformats.org/officeDocument/2006/relationships/hyperlink" Target="https://www.alle-meine-vorlagen.de/"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60" zoomScaleNormal="60" workbookViewId="0">
      <selection activeCell="A11" sqref="A11"/>
    </sheetView>
  </sheetViews>
  <sheetFormatPr baseColWidth="10" defaultRowHeight="18.75" x14ac:dyDescent="0.25"/>
  <cols>
    <col min="1" max="1" width="5.140625" style="2" customWidth="1"/>
    <col min="2" max="2" width="4.5703125" style="2" customWidth="1"/>
    <col min="3" max="3" width="3.5703125" style="12" customWidth="1"/>
    <col min="4" max="9" width="3.5703125" customWidth="1"/>
    <col min="10" max="10" width="3.5703125" style="13" customWidth="1"/>
    <col min="11" max="11" width="4.5703125" style="2" customWidth="1"/>
    <col min="12" max="12" width="3.5703125" style="12" customWidth="1"/>
    <col min="13" max="18" width="3.5703125" customWidth="1"/>
    <col min="19" max="19" width="3.5703125" style="13" customWidth="1"/>
    <col min="20" max="20" width="4.5703125" style="2" customWidth="1"/>
    <col min="21" max="21" width="3.5703125" style="12" customWidth="1"/>
    <col min="22" max="27" width="3.5703125" customWidth="1"/>
    <col min="28" max="28" width="3.5703125" style="13" customWidth="1"/>
    <col min="29" max="29" width="4.5703125" style="2" customWidth="1"/>
    <col min="30" max="30" width="3.5703125" style="12" customWidth="1"/>
    <col min="31" max="36" width="3.5703125" customWidth="1"/>
    <col min="37" max="37" width="3.5703125" style="13" customWidth="1"/>
    <col min="38" max="38" width="4.5703125" style="2" customWidth="1"/>
    <col min="39" max="39" width="3.5703125" style="12" customWidth="1"/>
    <col min="40" max="45" width="3.5703125" customWidth="1"/>
    <col min="46" max="46" width="3.5703125" style="13" customWidth="1"/>
    <col min="47" max="47" width="4.5703125" style="2" customWidth="1"/>
    <col min="48" max="48" width="3.5703125" style="12" customWidth="1"/>
    <col min="49" max="54" width="3.5703125" customWidth="1"/>
    <col min="55" max="55" width="3.5703125" style="13" customWidth="1"/>
    <col min="56" max="56" width="4.5703125" style="2" customWidth="1"/>
    <col min="57" max="57" width="3.5703125" style="12" customWidth="1"/>
    <col min="58" max="63" width="3.5703125" customWidth="1"/>
    <col min="64" max="64" width="3.5703125" style="13" customWidth="1"/>
    <col min="65" max="65" width="4.5703125" style="2" customWidth="1"/>
    <col min="66" max="66" width="3.5703125" style="12" customWidth="1"/>
    <col min="67" max="72" width="3.5703125" customWidth="1"/>
    <col min="73" max="73" width="3.5703125" style="13" customWidth="1"/>
    <col min="74" max="74" width="4.5703125" style="2" customWidth="1"/>
    <col min="75" max="75" width="3.5703125" style="12" customWidth="1"/>
    <col min="76" max="81" width="3.5703125" customWidth="1"/>
    <col min="82" max="82" width="3.5703125" style="13" customWidth="1"/>
    <col min="83" max="83" width="4.5703125" style="2" customWidth="1"/>
    <col min="84" max="84" width="3.5703125" style="12" customWidth="1"/>
    <col min="85" max="90" width="3.5703125" customWidth="1"/>
    <col min="91" max="91" width="3.5703125" style="13" customWidth="1"/>
    <col min="92" max="92" width="4.5703125" style="2" customWidth="1"/>
    <col min="93" max="93" width="3.5703125" style="12" customWidth="1"/>
    <col min="94" max="99" width="3.5703125" customWidth="1"/>
    <col min="100" max="100" width="3.5703125" style="14" customWidth="1"/>
    <col min="101" max="101" width="4.5703125" style="2" customWidth="1"/>
    <col min="102" max="102" width="3.5703125" style="12" customWidth="1"/>
    <col min="103" max="108" width="3.5703125" customWidth="1"/>
    <col min="109" max="109" width="3.5703125" style="13" customWidth="1"/>
  </cols>
  <sheetData>
    <row r="1" spans="1:109" ht="14.1" customHeight="1" x14ac:dyDescent="0.25">
      <c r="A1" s="271"/>
      <c r="B1" s="271"/>
      <c r="C1" s="272"/>
      <c r="D1" s="273"/>
      <c r="E1" s="273"/>
      <c r="F1" s="273"/>
      <c r="G1" s="273"/>
      <c r="H1" s="273"/>
      <c r="I1" s="273"/>
      <c r="J1" s="274"/>
      <c r="K1" s="271"/>
      <c r="L1" s="272"/>
      <c r="M1" s="273"/>
      <c r="N1" s="273"/>
      <c r="BF1" s="273"/>
      <c r="BG1" s="273"/>
      <c r="BH1" s="273"/>
      <c r="BI1" s="273"/>
      <c r="BJ1" s="273"/>
      <c r="BK1" s="273"/>
      <c r="BL1" s="274"/>
      <c r="BM1" s="271"/>
      <c r="BN1" s="272"/>
      <c r="BO1" s="273"/>
      <c r="BP1" s="273"/>
      <c r="BQ1" s="273"/>
      <c r="BR1" s="273"/>
      <c r="BS1" s="273"/>
      <c r="BT1" s="273"/>
      <c r="BU1" s="274"/>
      <c r="BV1" s="271"/>
      <c r="BW1" s="272"/>
      <c r="BX1" s="273"/>
      <c r="BY1" s="273"/>
      <c r="BZ1" s="273"/>
      <c r="CA1" s="273"/>
      <c r="CB1" s="273"/>
      <c r="CC1" s="273"/>
      <c r="CD1" s="274"/>
      <c r="CE1" s="271"/>
      <c r="CF1" s="272"/>
      <c r="CG1" s="273"/>
      <c r="CH1" s="273"/>
    </row>
    <row r="2" spans="1:109" ht="21.95" customHeight="1" x14ac:dyDescent="0.3">
      <c r="A2" s="495">
        <f>Einstellungen!F47</f>
        <v>2021</v>
      </c>
      <c r="B2" s="495"/>
      <c r="C2" s="495"/>
      <c r="D2" s="495"/>
      <c r="E2" s="495"/>
      <c r="F2" s="495"/>
      <c r="G2" s="495"/>
      <c r="H2" s="495"/>
      <c r="I2" s="495"/>
      <c r="J2" s="274"/>
      <c r="K2" s="271"/>
      <c r="L2" s="272"/>
      <c r="M2" s="273"/>
      <c r="N2" s="273"/>
      <c r="O2" s="499" t="str">
        <f>"Schulferien " &amp;Einstellungen!D98</f>
        <v>Schulferien Baden-Württemberg</v>
      </c>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c r="BD2" s="500"/>
      <c r="BE2" s="401"/>
      <c r="BF2" s="399"/>
      <c r="BG2" s="400"/>
      <c r="BH2" s="273"/>
      <c r="BJ2" s="273"/>
      <c r="BK2" s="273"/>
      <c r="BL2" s="274"/>
      <c r="BM2" s="276"/>
      <c r="BN2" s="272"/>
      <c r="BO2" s="277"/>
      <c r="BP2" s="277"/>
      <c r="BQ2" s="277"/>
      <c r="BR2" s="277"/>
      <c r="BS2" s="277"/>
      <c r="BT2" s="277"/>
      <c r="BU2" s="276"/>
      <c r="BV2" s="276"/>
      <c r="BW2" s="272"/>
      <c r="BX2" s="277"/>
      <c r="BY2" s="277"/>
      <c r="BZ2" s="277"/>
      <c r="CA2" s="277"/>
      <c r="CB2" s="277"/>
      <c r="CC2" s="277"/>
      <c r="CD2" s="276"/>
      <c r="CE2" s="276"/>
      <c r="CF2" s="272"/>
      <c r="CG2" s="277"/>
      <c r="CH2" s="277"/>
      <c r="CI2" s="158" t="str">
        <f>IF(Einstellungen!D125&lt;&gt;"","A","")</f>
        <v>A</v>
      </c>
      <c r="CJ2" s="494" t="str">
        <f>IF(Einstellungen!D125&lt;&gt;"",Einstellungen!D125,"")</f>
        <v>Ferien Max Muster</v>
      </c>
      <c r="CK2" s="494"/>
      <c r="CL2" s="494"/>
      <c r="CM2" s="494"/>
      <c r="CN2" s="494"/>
      <c r="CO2" s="494"/>
      <c r="CP2" s="494"/>
      <c r="CQ2" s="494"/>
      <c r="CR2" s="494"/>
      <c r="CS2" s="494"/>
      <c r="CT2" s="494"/>
      <c r="CU2" s="494"/>
      <c r="CV2" s="494"/>
      <c r="CW2" s="494"/>
      <c r="CX2" s="494"/>
      <c r="CY2" s="494"/>
      <c r="CZ2" s="494"/>
      <c r="DA2" s="494"/>
      <c r="DB2" s="494"/>
      <c r="DC2" s="494"/>
      <c r="DD2" s="494"/>
      <c r="DE2" s="494"/>
    </row>
    <row r="3" spans="1:109" ht="21.95" customHeight="1" x14ac:dyDescent="0.35">
      <c r="A3" s="495"/>
      <c r="B3" s="495"/>
      <c r="C3" s="495"/>
      <c r="D3" s="495"/>
      <c r="E3" s="495"/>
      <c r="F3" s="495"/>
      <c r="G3" s="495"/>
      <c r="H3" s="495"/>
      <c r="I3" s="495"/>
      <c r="J3" s="274"/>
      <c r="K3" s="271"/>
      <c r="L3" s="272"/>
      <c r="M3" s="273"/>
      <c r="N3" s="273"/>
      <c r="O3" s="388" t="s">
        <v>41</v>
      </c>
      <c r="P3" s="389"/>
      <c r="Q3" s="389"/>
      <c r="R3" s="389"/>
      <c r="S3" s="390"/>
      <c r="T3" s="390"/>
      <c r="U3" s="390"/>
      <c r="V3" s="390"/>
      <c r="W3" s="498">
        <f>IF(Einstellungen!E100&gt;0,Einstellungen!E100,"")</f>
        <v>44188</v>
      </c>
      <c r="X3" s="498"/>
      <c r="Y3" s="498"/>
      <c r="Z3" s="498"/>
      <c r="AA3" s="498"/>
      <c r="AB3" s="498"/>
      <c r="AC3" s="389" t="s">
        <v>106</v>
      </c>
      <c r="AD3" s="492">
        <f>IF(Einstellungen!F100&gt;0,Einstellungen!F100,"")</f>
        <v>44205</v>
      </c>
      <c r="AE3" s="492"/>
      <c r="AF3" s="492"/>
      <c r="AG3" s="492"/>
      <c r="AH3" s="492"/>
      <c r="AI3" s="492"/>
      <c r="AJ3" s="390"/>
      <c r="AK3" s="391" t="str">
        <f>IF(Einstellungen!C105&gt;0,Einstellungen!C105,"")</f>
        <v>Herbstferien</v>
      </c>
      <c r="AL3" s="390"/>
      <c r="AM3" s="390"/>
      <c r="AN3" s="389"/>
      <c r="AO3" s="389"/>
      <c r="AP3" s="390"/>
      <c r="AQ3" s="390"/>
      <c r="AR3" s="390"/>
      <c r="AS3" s="390"/>
      <c r="AT3" s="390"/>
      <c r="AU3" s="492">
        <f>IF(Einstellungen!E105&gt;0,Einstellungen!E105,"")</f>
        <v>44502</v>
      </c>
      <c r="AV3" s="492"/>
      <c r="AW3" s="492"/>
      <c r="AX3" s="492"/>
      <c r="AY3" s="492"/>
      <c r="AZ3" s="492"/>
      <c r="BA3" s="389" t="s">
        <v>44</v>
      </c>
      <c r="BB3" s="492">
        <f>IF(Einstellungen!F105&gt;0,Einstellungen!F105,"")</f>
        <v>44506</v>
      </c>
      <c r="BC3" s="492"/>
      <c r="BD3" s="492"/>
      <c r="BE3" s="492"/>
      <c r="BF3" s="492"/>
      <c r="BG3" s="496"/>
      <c r="BH3" s="273"/>
      <c r="BI3" s="273"/>
      <c r="BJ3" s="273"/>
      <c r="BK3" s="273"/>
      <c r="BL3" s="274"/>
      <c r="BM3" s="278"/>
      <c r="BN3" s="272"/>
      <c r="BO3" s="277"/>
      <c r="BP3" s="273"/>
      <c r="BQ3" s="273"/>
      <c r="BR3" s="273"/>
      <c r="BS3" s="273"/>
      <c r="BT3" s="273"/>
      <c r="BU3" s="274"/>
      <c r="BV3" s="271"/>
      <c r="BW3" s="272"/>
      <c r="BX3" s="273"/>
      <c r="BY3" s="273"/>
      <c r="BZ3" s="273"/>
      <c r="CA3" s="273"/>
      <c r="CB3" s="273"/>
      <c r="CC3" s="273"/>
      <c r="CD3" s="274"/>
      <c r="CE3" s="271"/>
      <c r="CF3" s="272"/>
      <c r="CG3" s="273"/>
      <c r="CH3" s="273"/>
      <c r="CI3" s="158" t="str">
        <f>IF(Einstellungen!D138&lt;&gt;"","B","")</f>
        <v>B</v>
      </c>
      <c r="CJ3" s="494" t="str">
        <f>IF(Einstellungen!D138&lt;&gt;"",Einstellungen!D138,"")</f>
        <v>Ferien Hans Dampf</v>
      </c>
      <c r="CK3" s="494"/>
      <c r="CL3" s="494"/>
      <c r="CM3" s="494"/>
      <c r="CN3" s="494"/>
      <c r="CO3" s="494"/>
      <c r="CP3" s="494"/>
      <c r="CQ3" s="494"/>
      <c r="CR3" s="494"/>
      <c r="CS3" s="494"/>
      <c r="CT3" s="494"/>
      <c r="CU3" s="494"/>
      <c r="CV3" s="494"/>
      <c r="CW3" s="494"/>
      <c r="CX3" s="494"/>
      <c r="CY3" s="494"/>
      <c r="CZ3" s="494"/>
      <c r="DA3" s="494"/>
      <c r="DB3" s="494"/>
      <c r="DC3" s="494"/>
      <c r="DD3" s="494"/>
      <c r="DE3" s="494"/>
    </row>
    <row r="4" spans="1:109" ht="21.95" customHeight="1" x14ac:dyDescent="0.35">
      <c r="A4" s="495"/>
      <c r="B4" s="495"/>
      <c r="C4" s="495"/>
      <c r="D4" s="495"/>
      <c r="E4" s="495"/>
      <c r="F4" s="495"/>
      <c r="G4" s="495"/>
      <c r="H4" s="495"/>
      <c r="I4" s="495"/>
      <c r="J4" s="274"/>
      <c r="K4" s="271"/>
      <c r="L4" s="272"/>
      <c r="M4" s="273"/>
      <c r="N4" s="273"/>
      <c r="O4" s="388" t="str">
        <f>IF(Einstellungen!C101&gt;0,Einstellungen!C101,"")</f>
        <v>Winterferien</v>
      </c>
      <c r="P4" s="389"/>
      <c r="Q4" s="389"/>
      <c r="R4" s="389"/>
      <c r="S4" s="390"/>
      <c r="T4" s="390"/>
      <c r="U4" s="390"/>
      <c r="V4" s="390"/>
      <c r="W4" s="498" t="str">
        <f>IF(Einstellungen!E101&gt;0,Einstellungen!E101,"")</f>
        <v>-</v>
      </c>
      <c r="X4" s="498"/>
      <c r="Y4" s="498"/>
      <c r="Z4" s="498"/>
      <c r="AA4" s="498"/>
      <c r="AB4" s="498"/>
      <c r="AC4" s="389" t="s">
        <v>44</v>
      </c>
      <c r="AD4" s="492" t="str">
        <f>IF(Einstellungen!F101&gt;0,Einstellungen!F101,"")</f>
        <v>-</v>
      </c>
      <c r="AE4" s="492"/>
      <c r="AF4" s="492"/>
      <c r="AG4" s="492"/>
      <c r="AH4" s="492"/>
      <c r="AI4" s="492"/>
      <c r="AJ4" s="390"/>
      <c r="AK4" s="391" t="str">
        <f>IF(Einstellungen!C106&gt;0,Einstellungen!C106,"")</f>
        <v>Weihnachtsferien</v>
      </c>
      <c r="AL4" s="390"/>
      <c r="AM4" s="390"/>
      <c r="AN4" s="389"/>
      <c r="AO4" s="389"/>
      <c r="AP4" s="390"/>
      <c r="AQ4" s="390"/>
      <c r="AR4" s="390"/>
      <c r="AS4" s="390"/>
      <c r="AT4" s="390"/>
      <c r="AU4" s="492">
        <f>IF(Einstellungen!E106&gt;0,Einstellungen!E106,"")</f>
        <v>44553</v>
      </c>
      <c r="AV4" s="492"/>
      <c r="AW4" s="492"/>
      <c r="AX4" s="492"/>
      <c r="AY4" s="492"/>
      <c r="AZ4" s="492"/>
      <c r="BA4" s="389" t="s">
        <v>44</v>
      </c>
      <c r="BB4" s="492">
        <f>IF(Einstellungen!F106&gt;0,Einstellungen!F106,"")</f>
        <v>44569</v>
      </c>
      <c r="BC4" s="492"/>
      <c r="BD4" s="492"/>
      <c r="BE4" s="492"/>
      <c r="BF4" s="492"/>
      <c r="BG4" s="496"/>
      <c r="BH4" s="273"/>
      <c r="BI4" s="273"/>
      <c r="BJ4" s="273"/>
      <c r="BK4" s="273"/>
      <c r="BL4" s="274"/>
      <c r="BM4" s="278"/>
      <c r="BN4" s="279"/>
      <c r="BO4" s="277"/>
      <c r="BP4" s="273"/>
      <c r="BQ4" s="273"/>
      <c r="BR4" s="273"/>
      <c r="BS4" s="273"/>
      <c r="BT4" s="273"/>
      <c r="BU4" s="274"/>
      <c r="BV4" s="271"/>
      <c r="BW4" s="272"/>
      <c r="BX4" s="273"/>
      <c r="BY4" s="273"/>
      <c r="BZ4" s="273"/>
      <c r="CA4" s="273"/>
      <c r="CB4" s="273"/>
      <c r="CC4" s="273"/>
      <c r="CD4" s="274"/>
      <c r="CE4" s="271"/>
      <c r="CF4" s="272"/>
      <c r="CG4" s="273"/>
      <c r="CH4" s="273"/>
      <c r="CI4" s="158" t="str">
        <f>IF(Einstellungen!D151&lt;&gt;"","C","")</f>
        <v>C</v>
      </c>
      <c r="CJ4" s="494" t="str">
        <f>IF(Einstellungen!D151&lt;&gt;"",Einstellungen!D151,"")</f>
        <v>Besuch Familie Muster</v>
      </c>
      <c r="CK4" s="494"/>
      <c r="CL4" s="494"/>
      <c r="CM4" s="494"/>
      <c r="CN4" s="494"/>
      <c r="CO4" s="494"/>
      <c r="CP4" s="494"/>
      <c r="CQ4" s="494"/>
      <c r="CR4" s="494"/>
      <c r="CS4" s="494"/>
      <c r="CT4" s="494"/>
      <c r="CU4" s="494"/>
      <c r="CV4" s="494"/>
      <c r="CW4" s="494"/>
      <c r="CX4" s="494"/>
      <c r="CY4" s="494"/>
      <c r="CZ4" s="494"/>
      <c r="DA4" s="494"/>
      <c r="DB4" s="494"/>
      <c r="DC4" s="494"/>
      <c r="DD4" s="494"/>
      <c r="DE4" s="494"/>
    </row>
    <row r="5" spans="1:109" ht="21.95" customHeight="1" x14ac:dyDescent="0.35">
      <c r="A5" s="495"/>
      <c r="B5" s="495"/>
      <c r="C5" s="495"/>
      <c r="D5" s="495"/>
      <c r="E5" s="495"/>
      <c r="F5" s="495"/>
      <c r="G5" s="495"/>
      <c r="H5" s="495"/>
      <c r="I5" s="495"/>
      <c r="J5" s="274"/>
      <c r="K5" s="271"/>
      <c r="L5" s="272"/>
      <c r="M5" s="273"/>
      <c r="N5" s="273"/>
      <c r="O5" s="392" t="str">
        <f>IF(Einstellungen!C102&gt;0,Einstellungen!C102,"")</f>
        <v>Osterferien</v>
      </c>
      <c r="P5" s="389"/>
      <c r="Q5" s="389"/>
      <c r="R5" s="389"/>
      <c r="S5" s="390"/>
      <c r="T5" s="390"/>
      <c r="U5" s="390"/>
      <c r="V5" s="390"/>
      <c r="W5" s="498">
        <f>IF(Einstellungen!E102&gt;0,Einstellungen!E102,"")</f>
        <v>44292</v>
      </c>
      <c r="X5" s="498"/>
      <c r="Y5" s="498"/>
      <c r="Z5" s="498"/>
      <c r="AA5" s="498"/>
      <c r="AB5" s="498"/>
      <c r="AC5" s="389" t="s">
        <v>44</v>
      </c>
      <c r="AD5" s="492">
        <f>IF(Einstellungen!F102&gt;0,Einstellungen!F102,"")</f>
        <v>44296</v>
      </c>
      <c r="AE5" s="492"/>
      <c r="AF5" s="492"/>
      <c r="AG5" s="492"/>
      <c r="AH5" s="492"/>
      <c r="AI5" s="492"/>
      <c r="AJ5" s="390"/>
      <c r="AK5" s="393"/>
      <c r="AL5" s="389"/>
      <c r="AM5" s="390"/>
      <c r="AN5" s="390"/>
      <c r="AO5" s="390"/>
      <c r="AP5" s="390"/>
      <c r="AQ5" s="390"/>
      <c r="AR5" s="390"/>
      <c r="AS5" s="390"/>
      <c r="AT5" s="389"/>
      <c r="AU5" s="389"/>
      <c r="AV5" s="390"/>
      <c r="AW5" s="390"/>
      <c r="AX5" s="390"/>
      <c r="AY5" s="130"/>
      <c r="AZ5" s="398"/>
      <c r="BA5" s="390"/>
      <c r="BB5" s="492"/>
      <c r="BC5" s="492"/>
      <c r="BD5" s="492"/>
      <c r="BE5" s="492"/>
      <c r="BF5" s="492"/>
      <c r="BG5" s="496"/>
      <c r="BH5" s="273"/>
      <c r="BI5" s="273"/>
      <c r="BJ5" s="273"/>
      <c r="BK5" s="273"/>
      <c r="BL5" s="347"/>
      <c r="BM5" s="278"/>
      <c r="BN5" s="272"/>
      <c r="BO5" s="277"/>
      <c r="BP5" s="273"/>
      <c r="BQ5" s="273"/>
      <c r="BR5" s="273"/>
      <c r="BS5" s="273"/>
      <c r="BT5" s="273"/>
      <c r="BU5" s="274"/>
      <c r="BV5" s="280"/>
      <c r="BW5" s="281"/>
      <c r="BX5" s="282"/>
      <c r="BY5" s="282"/>
      <c r="BZ5" s="282"/>
      <c r="CA5" s="282"/>
      <c r="CB5" s="282"/>
      <c r="CC5" s="282"/>
      <c r="CD5" s="283"/>
      <c r="CE5" s="280"/>
      <c r="CF5" s="281"/>
      <c r="CG5" s="282"/>
      <c r="CH5" s="282"/>
      <c r="CI5" s="158" t="str">
        <f>IF(Einstellungen!D164&lt;&gt;"","D","")</f>
        <v>D</v>
      </c>
      <c r="CJ5" s="494" t="str">
        <f>IF(Einstellungen!D164&lt;&gt;"",Einstellungen!D164,"")</f>
        <v>Messe Stadt XY</v>
      </c>
      <c r="CK5" s="494"/>
      <c r="CL5" s="494"/>
      <c r="CM5" s="494"/>
      <c r="CN5" s="494"/>
      <c r="CO5" s="494"/>
      <c r="CP5" s="494"/>
      <c r="CQ5" s="494"/>
      <c r="CR5" s="494"/>
      <c r="CS5" s="494"/>
      <c r="CT5" s="494"/>
      <c r="CU5" s="494"/>
      <c r="CV5" s="494"/>
      <c r="CW5" s="494"/>
      <c r="CX5" s="494"/>
      <c r="CY5" s="494"/>
      <c r="CZ5" s="494"/>
      <c r="DA5" s="494"/>
      <c r="DB5" s="494"/>
      <c r="DC5" s="494"/>
      <c r="DD5" s="494"/>
      <c r="DE5" s="494"/>
    </row>
    <row r="6" spans="1:109" ht="21.95" customHeight="1" x14ac:dyDescent="0.35">
      <c r="A6" s="271"/>
      <c r="B6" s="271"/>
      <c r="C6" s="272"/>
      <c r="D6" s="273"/>
      <c r="E6" s="273"/>
      <c r="F6" s="273"/>
      <c r="G6" s="273"/>
      <c r="H6" s="273"/>
      <c r="I6" s="273"/>
      <c r="J6" s="274"/>
      <c r="K6" s="271"/>
      <c r="L6" s="272"/>
      <c r="M6" s="273"/>
      <c r="N6" s="273"/>
      <c r="O6" s="392" t="str">
        <f>IF(Einstellungen!C103&gt;0,Einstellungen!C103,"")</f>
        <v>Pfingstferien</v>
      </c>
      <c r="P6" s="389"/>
      <c r="Q6" s="389"/>
      <c r="R6" s="389"/>
      <c r="S6" s="390"/>
      <c r="T6" s="390"/>
      <c r="U6" s="390"/>
      <c r="V6" s="390"/>
      <c r="W6" s="498">
        <f>IF(Einstellungen!E103&gt;0,Einstellungen!E103,"")</f>
        <v>44341</v>
      </c>
      <c r="X6" s="498"/>
      <c r="Y6" s="498"/>
      <c r="Z6" s="498"/>
      <c r="AA6" s="498"/>
      <c r="AB6" s="498"/>
      <c r="AC6" s="389" t="s">
        <v>44</v>
      </c>
      <c r="AD6" s="492">
        <f>IF(Einstellungen!F103&gt;0,Einstellungen!F103,"")</f>
        <v>44352</v>
      </c>
      <c r="AE6" s="492"/>
      <c r="AF6" s="492"/>
      <c r="AG6" s="492"/>
      <c r="AH6" s="492"/>
      <c r="AI6" s="492"/>
      <c r="AJ6" s="390"/>
      <c r="AK6" s="391" t="str">
        <f>IF(Einstellungen!C107&gt;0,Einstellungen!C107,"")</f>
        <v>bewegliche Ferien 1</v>
      </c>
      <c r="AL6" s="390"/>
      <c r="AM6" s="390"/>
      <c r="AN6" s="389"/>
      <c r="AO6" s="389"/>
      <c r="AP6" s="390"/>
      <c r="AQ6" s="390"/>
      <c r="AR6" s="390"/>
      <c r="AS6" s="390"/>
      <c r="AT6" s="390"/>
      <c r="AU6" s="492" t="str">
        <f>IF(Einstellungen!E107&gt;0,Einstellungen!E107,"")</f>
        <v/>
      </c>
      <c r="AV6" s="492"/>
      <c r="AW6" s="492"/>
      <c r="AX6" s="492"/>
      <c r="AY6" s="492"/>
      <c r="AZ6" s="492"/>
      <c r="BA6" s="389" t="s">
        <v>44</v>
      </c>
      <c r="BB6" s="492" t="str">
        <f>IF(Einstellungen!F107&gt;0,Einstellungen!F107,"")</f>
        <v/>
      </c>
      <c r="BC6" s="492"/>
      <c r="BD6" s="492"/>
      <c r="BE6" s="492"/>
      <c r="BF6" s="492"/>
      <c r="BG6" s="496"/>
      <c r="BH6" s="273"/>
      <c r="BI6" s="273"/>
      <c r="BJ6" s="273"/>
      <c r="BK6" s="273"/>
      <c r="BL6" s="274"/>
      <c r="BM6" s="278"/>
      <c r="BN6" s="272"/>
      <c r="BO6" s="277"/>
      <c r="BP6" s="273"/>
      <c r="BQ6" s="273"/>
      <c r="BR6" s="273"/>
      <c r="BS6" s="273"/>
      <c r="BT6" s="273"/>
      <c r="BU6" s="274"/>
      <c r="BV6" s="271"/>
      <c r="BW6" s="272"/>
      <c r="BX6" s="273"/>
      <c r="BY6" s="273"/>
      <c r="BZ6" s="273"/>
      <c r="CA6" s="273"/>
      <c r="CB6" s="273"/>
      <c r="CC6" s="273"/>
      <c r="CD6" s="274"/>
      <c r="CE6" s="271"/>
      <c r="CF6" s="272"/>
      <c r="CG6" s="273"/>
      <c r="CH6" s="273"/>
      <c r="CI6" s="158" t="str">
        <f>IF(Einstellungen!D177&lt;&gt;"","E","")</f>
        <v>E</v>
      </c>
      <c r="CJ6" s="494" t="str">
        <f>IF(Einstellungen!D177&lt;&gt;"",Einstellungen!D177,"")</f>
        <v>Ferien Kind Max Muster</v>
      </c>
      <c r="CK6" s="494"/>
      <c r="CL6" s="494"/>
      <c r="CM6" s="494"/>
      <c r="CN6" s="494"/>
      <c r="CO6" s="494"/>
      <c r="CP6" s="494"/>
      <c r="CQ6" s="494"/>
      <c r="CR6" s="494"/>
      <c r="CS6" s="494"/>
      <c r="CT6" s="494"/>
      <c r="CU6" s="494"/>
      <c r="CV6" s="494"/>
      <c r="CW6" s="494"/>
      <c r="CX6" s="494"/>
      <c r="CY6" s="494"/>
      <c r="CZ6" s="494"/>
      <c r="DA6" s="494"/>
      <c r="DB6" s="494"/>
      <c r="DC6" s="494"/>
      <c r="DD6" s="494"/>
      <c r="DE6" s="494"/>
    </row>
    <row r="7" spans="1:109" ht="21.95" customHeight="1" x14ac:dyDescent="0.35">
      <c r="A7" s="271"/>
      <c r="B7" s="271"/>
      <c r="C7" s="272"/>
      <c r="D7" s="273"/>
      <c r="E7" s="273"/>
      <c r="F7" s="273"/>
      <c r="G7" s="273"/>
      <c r="H7" s="273"/>
      <c r="I7" s="273"/>
      <c r="J7" s="274"/>
      <c r="K7" s="271"/>
      <c r="L7" s="272"/>
      <c r="M7" s="273"/>
      <c r="N7" s="273"/>
      <c r="O7" s="394" t="str">
        <f>IF(Einstellungen!C104&gt;0,Einstellungen!C104,"")</f>
        <v>Sommerferien</v>
      </c>
      <c r="P7" s="395"/>
      <c r="Q7" s="395"/>
      <c r="R7" s="395"/>
      <c r="S7" s="396"/>
      <c r="T7" s="396"/>
      <c r="U7" s="396"/>
      <c r="V7" s="396"/>
      <c r="W7" s="513">
        <f>IF(Einstellungen!E104&gt;0,Einstellungen!E104,"")</f>
        <v>44406</v>
      </c>
      <c r="X7" s="513"/>
      <c r="Y7" s="513"/>
      <c r="Z7" s="513"/>
      <c r="AA7" s="513"/>
      <c r="AB7" s="513"/>
      <c r="AC7" s="395" t="s">
        <v>44</v>
      </c>
      <c r="AD7" s="493">
        <f>IF(Einstellungen!F104&gt;0,Einstellungen!F104,"")</f>
        <v>44450</v>
      </c>
      <c r="AE7" s="493"/>
      <c r="AF7" s="493"/>
      <c r="AG7" s="493"/>
      <c r="AH7" s="493"/>
      <c r="AI7" s="493"/>
      <c r="AJ7" s="396"/>
      <c r="AK7" s="397" t="str">
        <f>IF(Einstellungen!C108&gt;0,Einstellungen!C108,"")</f>
        <v>bewegliche Ferien 2</v>
      </c>
      <c r="AL7" s="396"/>
      <c r="AM7" s="396"/>
      <c r="AN7" s="395"/>
      <c r="AO7" s="395"/>
      <c r="AP7" s="396"/>
      <c r="AQ7" s="396"/>
      <c r="AR7" s="396"/>
      <c r="AS7" s="396"/>
      <c r="AT7" s="396"/>
      <c r="AU7" s="493" t="str">
        <f>IF(Einstellungen!E108&gt;0,Einstellungen!E108,"")</f>
        <v/>
      </c>
      <c r="AV7" s="493"/>
      <c r="AW7" s="493"/>
      <c r="AX7" s="493"/>
      <c r="AY7" s="493"/>
      <c r="AZ7" s="493"/>
      <c r="BA7" s="395" t="s">
        <v>44</v>
      </c>
      <c r="BB7" s="493" t="str">
        <f>IF(Einstellungen!F108&gt;0,Einstellungen!F108,"")</f>
        <v/>
      </c>
      <c r="BC7" s="493"/>
      <c r="BD7" s="493"/>
      <c r="BE7" s="493"/>
      <c r="BF7" s="493"/>
      <c r="BG7" s="497"/>
      <c r="BH7" s="273"/>
      <c r="BI7" s="273"/>
      <c r="BJ7" s="273"/>
      <c r="BK7" s="273"/>
      <c r="BL7" s="274"/>
      <c r="BM7" s="278"/>
      <c r="BN7" s="272"/>
      <c r="BO7" s="277"/>
      <c r="BP7" s="273"/>
      <c r="BQ7" s="273"/>
      <c r="BR7" s="273"/>
      <c r="BS7" s="273"/>
      <c r="BT7" s="273"/>
      <c r="BU7" s="274"/>
      <c r="BV7" s="271"/>
      <c r="BW7" s="272"/>
      <c r="BX7" s="273"/>
      <c r="BY7" s="282"/>
      <c r="BZ7" s="282"/>
      <c r="CA7" s="282"/>
      <c r="CB7" s="282"/>
      <c r="CC7" s="282"/>
      <c r="CD7" s="283"/>
      <c r="CE7" s="280"/>
      <c r="CF7" s="281"/>
      <c r="CG7" s="282"/>
      <c r="CH7" s="282"/>
      <c r="CI7" s="158" t="str">
        <f>IF(Einstellungen!D190&lt;&gt;"","F","")</f>
        <v>F</v>
      </c>
      <c r="CJ7" s="491" t="str">
        <f>IF(Einstellungen!D190&lt;&gt;"",Einstellungen!D190,"")</f>
        <v>Ferien Mitarbeiter 1</v>
      </c>
      <c r="CK7" s="491"/>
      <c r="CL7" s="491"/>
      <c r="CM7" s="491"/>
      <c r="CN7" s="491"/>
      <c r="CO7" s="491"/>
      <c r="CP7" s="491"/>
      <c r="CQ7" s="491"/>
      <c r="CR7" s="491"/>
      <c r="CS7" s="491"/>
      <c r="CT7" s="491"/>
      <c r="CU7" s="491"/>
      <c r="CV7" s="491"/>
      <c r="CW7" s="491"/>
      <c r="CX7" s="491"/>
      <c r="CY7" s="491"/>
      <c r="CZ7" s="491"/>
      <c r="DA7" s="491"/>
      <c r="DB7" s="491"/>
      <c r="DC7" s="491"/>
      <c r="DD7" s="491"/>
      <c r="DE7" s="491"/>
    </row>
    <row r="8" spans="1:109" ht="21.95" customHeight="1" x14ac:dyDescent="0.3">
      <c r="A8" s="271"/>
      <c r="B8" s="271"/>
      <c r="C8" s="272"/>
      <c r="D8" s="273"/>
      <c r="E8" s="273"/>
      <c r="F8" s="273"/>
      <c r="G8" s="273"/>
      <c r="H8" s="273"/>
      <c r="I8" s="273"/>
      <c r="J8" s="274"/>
      <c r="K8" s="271"/>
      <c r="L8" s="272"/>
      <c r="M8" s="273"/>
      <c r="N8" s="273"/>
      <c r="P8" s="383"/>
      <c r="Q8" s="383"/>
      <c r="R8" s="383"/>
      <c r="S8" s="384"/>
      <c r="T8" s="384"/>
      <c r="U8" s="135"/>
      <c r="V8" s="384"/>
      <c r="W8" s="385"/>
      <c r="X8" s="385"/>
      <c r="Y8" s="385"/>
      <c r="Z8" s="385"/>
      <c r="AP8" s="384"/>
      <c r="AQ8" s="384"/>
      <c r="AR8" s="384"/>
      <c r="AS8" s="384"/>
      <c r="AT8" s="384"/>
      <c r="AU8" s="387"/>
      <c r="AV8" s="387"/>
      <c r="AW8" s="387"/>
      <c r="AX8" s="387"/>
      <c r="AY8" s="386"/>
      <c r="AZ8" s="387"/>
      <c r="BA8" s="387"/>
      <c r="BB8" s="387"/>
      <c r="BC8" s="387"/>
      <c r="BD8" s="387"/>
      <c r="BE8" s="387"/>
      <c r="BF8" s="273"/>
      <c r="BG8" s="273"/>
      <c r="BH8" s="273"/>
      <c r="BI8" s="273"/>
      <c r="BJ8" s="273"/>
      <c r="BK8" s="273"/>
      <c r="BL8" s="274"/>
      <c r="BM8" s="278"/>
      <c r="BN8" s="272"/>
      <c r="BO8" s="277"/>
      <c r="BP8" s="273"/>
      <c r="BQ8" s="273"/>
      <c r="BR8" s="273"/>
      <c r="BS8" s="273"/>
      <c r="BT8" s="273"/>
      <c r="BU8" s="274"/>
      <c r="BV8" s="271"/>
      <c r="BW8" s="272"/>
      <c r="BX8" s="273"/>
      <c r="BY8" s="486"/>
      <c r="BZ8" s="282"/>
      <c r="CA8" s="282"/>
      <c r="CB8" s="282"/>
      <c r="CC8" s="282"/>
      <c r="CD8" s="283"/>
      <c r="CE8" s="280"/>
      <c r="CF8" s="281"/>
      <c r="CG8" s="282"/>
      <c r="CH8" s="282"/>
      <c r="CI8" s="158" t="str">
        <f>IF(Einstellungen!D203&lt;&gt;"","G","")</f>
        <v>G</v>
      </c>
      <c r="CJ8" s="491" t="str">
        <f>IF(Einstellungen!D203&lt;&gt;"",Einstellungen!D203,"")</f>
        <v>Ferien Mitarbeiter 2</v>
      </c>
      <c r="CK8" s="491"/>
      <c r="CL8" s="491"/>
      <c r="CM8" s="491"/>
      <c r="CN8" s="491"/>
      <c r="CO8" s="491"/>
      <c r="CP8" s="491"/>
      <c r="CQ8" s="491"/>
      <c r="CR8" s="491"/>
      <c r="CS8" s="491"/>
      <c r="CT8" s="491"/>
      <c r="CU8" s="491"/>
      <c r="CV8" s="491"/>
      <c r="CW8" s="491"/>
      <c r="CX8" s="491"/>
      <c r="CY8" s="491"/>
      <c r="CZ8" s="491"/>
      <c r="DA8" s="491"/>
      <c r="DB8" s="491"/>
      <c r="DC8" s="491"/>
      <c r="DD8" s="491"/>
      <c r="DE8" s="491"/>
    </row>
    <row r="9" spans="1:109" ht="21.95" customHeight="1" x14ac:dyDescent="0.3">
      <c r="A9" s="271"/>
      <c r="B9" s="271"/>
      <c r="C9" s="272"/>
      <c r="D9" s="273"/>
      <c r="E9" s="273"/>
      <c r="F9" s="273"/>
      <c r="G9" s="273"/>
      <c r="H9" s="273"/>
      <c r="I9" s="273"/>
      <c r="J9" s="274"/>
      <c r="K9" s="271"/>
      <c r="L9" s="272"/>
      <c r="M9" s="273"/>
      <c r="N9" s="273"/>
      <c r="O9" s="490" t="s">
        <v>324</v>
      </c>
      <c r="P9" s="490"/>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0"/>
      <c r="AP9" s="490"/>
      <c r="AQ9" s="490"/>
      <c r="AR9" s="490"/>
      <c r="AS9" s="490"/>
      <c r="AT9" s="490"/>
      <c r="AU9" s="490"/>
      <c r="AV9" s="490"/>
      <c r="AW9" s="489"/>
      <c r="AX9" s="489"/>
      <c r="AY9" s="489"/>
      <c r="AZ9" s="387"/>
      <c r="BA9" s="387"/>
      <c r="BB9" s="387"/>
      <c r="BC9" s="387"/>
      <c r="BD9" s="387"/>
      <c r="BE9" s="387"/>
      <c r="BF9" s="273"/>
      <c r="BG9" s="273"/>
      <c r="BH9" s="273"/>
      <c r="BI9" s="273"/>
      <c r="BJ9" s="273"/>
      <c r="BK9" s="273"/>
      <c r="BL9" s="274"/>
      <c r="BM9" s="278"/>
      <c r="BN9" s="272"/>
      <c r="BO9" s="277"/>
      <c r="BP9" s="273"/>
      <c r="BQ9" s="273"/>
      <c r="BR9" s="273"/>
      <c r="BS9" s="273"/>
      <c r="BT9" s="273"/>
      <c r="BU9" s="274"/>
      <c r="BV9" s="271"/>
      <c r="BW9" s="272"/>
      <c r="BX9" s="273"/>
      <c r="BY9" s="282"/>
      <c r="BZ9" s="282"/>
      <c r="CA9" s="282"/>
      <c r="CB9" s="282"/>
      <c r="CC9" s="282"/>
      <c r="CD9" s="283"/>
      <c r="CE9" s="280"/>
      <c r="CF9" s="281"/>
      <c r="CG9" s="282"/>
      <c r="CH9" s="282"/>
      <c r="CI9" s="158" t="str">
        <f>IF(Einstellungen!D216&lt;&gt;"","H","")</f>
        <v>H</v>
      </c>
      <c r="CJ9" s="491" t="str">
        <f>IF(Einstellungen!D216&lt;&gt;"",Einstellungen!D216,"")</f>
        <v>Ferien Mitarbeiter 3</v>
      </c>
      <c r="CK9" s="491"/>
      <c r="CL9" s="491"/>
      <c r="CM9" s="491"/>
      <c r="CN9" s="491"/>
      <c r="CO9" s="491"/>
      <c r="CP9" s="491"/>
      <c r="CQ9" s="491"/>
      <c r="CR9" s="491"/>
      <c r="CS9" s="491"/>
      <c r="CT9" s="491"/>
      <c r="CU9" s="491"/>
      <c r="CV9" s="491"/>
      <c r="CW9" s="491"/>
      <c r="CX9" s="491"/>
      <c r="CY9" s="491"/>
      <c r="CZ9" s="491"/>
      <c r="DA9" s="491"/>
      <c r="DB9" s="491"/>
      <c r="DC9" s="491"/>
      <c r="DD9" s="491"/>
      <c r="DE9" s="491"/>
    </row>
    <row r="10" spans="1:109" ht="21.75" thickBot="1" x14ac:dyDescent="0.35">
      <c r="A10" s="479" t="s">
        <v>300</v>
      </c>
      <c r="B10" s="276"/>
      <c r="C10" s="277"/>
      <c r="D10" s="277"/>
      <c r="E10" s="516">
        <f ca="1">TODAY()</f>
        <v>44107</v>
      </c>
      <c r="F10" s="516"/>
      <c r="G10" s="516"/>
      <c r="H10" s="516"/>
      <c r="I10" s="277"/>
      <c r="J10" s="275"/>
      <c r="K10" s="271"/>
      <c r="L10" s="272"/>
      <c r="M10" s="273"/>
      <c r="N10" s="273"/>
      <c r="AL10" s="6"/>
      <c r="BF10" s="273"/>
      <c r="BG10" s="273"/>
      <c r="BH10" s="273"/>
      <c r="BI10" s="273"/>
      <c r="BJ10" s="273"/>
      <c r="BK10" s="273"/>
      <c r="BL10" s="274"/>
      <c r="BM10" s="271"/>
      <c r="BN10" s="272"/>
      <c r="BO10" s="273"/>
      <c r="BP10" s="273"/>
      <c r="BQ10" s="273"/>
      <c r="BR10" s="273"/>
      <c r="BS10" s="273"/>
      <c r="BT10" s="273"/>
      <c r="BU10" s="274"/>
      <c r="BV10" s="271"/>
      <c r="BW10" s="272"/>
      <c r="BX10" s="273"/>
      <c r="BY10" s="273"/>
      <c r="BZ10" s="273"/>
      <c r="CA10" s="273"/>
      <c r="CB10" s="273"/>
      <c r="CC10" s="273"/>
      <c r="CD10" s="274"/>
      <c r="CE10" s="271"/>
      <c r="CF10" s="272"/>
      <c r="CG10" s="273"/>
      <c r="CI10" s="382" t="s">
        <v>311</v>
      </c>
      <c r="CS10" s="515" t="s">
        <v>301</v>
      </c>
      <c r="CT10" s="515"/>
      <c r="CU10" s="515"/>
      <c r="CV10" s="515"/>
      <c r="CW10" s="515"/>
      <c r="CX10" s="515"/>
      <c r="CY10" s="515"/>
      <c r="CZ10" s="515"/>
      <c r="DA10" s="515"/>
      <c r="DB10" s="515"/>
      <c r="DC10" s="515"/>
      <c r="DD10" s="515"/>
      <c r="DE10" s="515"/>
    </row>
    <row r="11" spans="1:109" s="10" customFormat="1" ht="34.5" thickBot="1" x14ac:dyDescent="0.3">
      <c r="A11" s="483"/>
      <c r="B11" s="504" t="s">
        <v>0</v>
      </c>
      <c r="C11" s="504"/>
      <c r="D11" s="504"/>
      <c r="E11" s="504"/>
      <c r="F11" s="504"/>
      <c r="G11" s="504"/>
      <c r="H11" s="504"/>
      <c r="I11" s="504"/>
      <c r="J11" s="505"/>
      <c r="K11" s="504" t="s">
        <v>1</v>
      </c>
      <c r="L11" s="504"/>
      <c r="M11" s="504"/>
      <c r="N11" s="504"/>
      <c r="O11" s="504"/>
      <c r="P11" s="504"/>
      <c r="Q11" s="504"/>
      <c r="R11" s="504"/>
      <c r="S11" s="505"/>
      <c r="T11" s="503" t="s">
        <v>2</v>
      </c>
      <c r="U11" s="504"/>
      <c r="V11" s="504"/>
      <c r="W11" s="504"/>
      <c r="X11" s="504"/>
      <c r="Y11" s="504"/>
      <c r="Z11" s="504"/>
      <c r="AA11" s="504"/>
      <c r="AB11" s="505"/>
      <c r="AC11" s="503" t="s">
        <v>3</v>
      </c>
      <c r="AD11" s="504"/>
      <c r="AE11" s="504"/>
      <c r="AF11" s="504"/>
      <c r="AG11" s="504"/>
      <c r="AH11" s="504"/>
      <c r="AI11" s="504"/>
      <c r="AJ11" s="504"/>
      <c r="AK11" s="505"/>
      <c r="AL11" s="503" t="s">
        <v>4</v>
      </c>
      <c r="AM11" s="504"/>
      <c r="AN11" s="504"/>
      <c r="AO11" s="504"/>
      <c r="AP11" s="504"/>
      <c r="AQ11" s="504"/>
      <c r="AR11" s="504"/>
      <c r="AS11" s="504"/>
      <c r="AT11" s="505"/>
      <c r="AU11" s="503" t="s">
        <v>5</v>
      </c>
      <c r="AV11" s="504"/>
      <c r="AW11" s="504"/>
      <c r="AX11" s="504"/>
      <c r="AY11" s="504"/>
      <c r="AZ11" s="504"/>
      <c r="BA11" s="504"/>
      <c r="BB11" s="504"/>
      <c r="BC11" s="505"/>
      <c r="BD11" s="503" t="s">
        <v>6</v>
      </c>
      <c r="BE11" s="504"/>
      <c r="BF11" s="504"/>
      <c r="BG11" s="504"/>
      <c r="BH11" s="504"/>
      <c r="BI11" s="504"/>
      <c r="BJ11" s="504"/>
      <c r="BK11" s="504"/>
      <c r="BL11" s="505"/>
      <c r="BM11" s="503" t="s">
        <v>7</v>
      </c>
      <c r="BN11" s="504"/>
      <c r="BO11" s="504"/>
      <c r="BP11" s="504"/>
      <c r="BQ11" s="504"/>
      <c r="BR11" s="504"/>
      <c r="BS11" s="504"/>
      <c r="BT11" s="504"/>
      <c r="BU11" s="505"/>
      <c r="BV11" s="503" t="s">
        <v>8</v>
      </c>
      <c r="BW11" s="504"/>
      <c r="BX11" s="504"/>
      <c r="BY11" s="504"/>
      <c r="BZ11" s="504"/>
      <c r="CA11" s="504"/>
      <c r="CB11" s="504"/>
      <c r="CC11" s="504"/>
      <c r="CD11" s="505"/>
      <c r="CE11" s="503" t="s">
        <v>9</v>
      </c>
      <c r="CF11" s="504"/>
      <c r="CG11" s="504"/>
      <c r="CH11" s="504"/>
      <c r="CI11" s="504"/>
      <c r="CJ11" s="504"/>
      <c r="CK11" s="504"/>
      <c r="CL11" s="504"/>
      <c r="CM11" s="505"/>
      <c r="CN11" s="503" t="s">
        <v>10</v>
      </c>
      <c r="CO11" s="504"/>
      <c r="CP11" s="504"/>
      <c r="CQ11" s="504"/>
      <c r="CR11" s="504"/>
      <c r="CS11" s="504"/>
      <c r="CT11" s="504"/>
      <c r="CU11" s="504"/>
      <c r="CV11" s="505"/>
      <c r="CW11" s="503" t="s">
        <v>11</v>
      </c>
      <c r="CX11" s="504"/>
      <c r="CY11" s="504"/>
      <c r="CZ11" s="504"/>
      <c r="DA11" s="504"/>
      <c r="DB11" s="504"/>
      <c r="DC11" s="504"/>
      <c r="DD11" s="504"/>
      <c r="DE11" s="505"/>
    </row>
    <row r="12" spans="1:109" ht="18" customHeight="1" x14ac:dyDescent="0.25">
      <c r="A12" s="502" t="s">
        <v>14</v>
      </c>
      <c r="B12" s="512" t="str">
        <f>IF(B24-6&lt;(DATE(Kalenderjahr,1,1)),"",B24-6)</f>
        <v/>
      </c>
      <c r="C12" s="407" t="str">
        <f>IFERROR(VLOOKUP(B12,FeiertageBW[#All],2,FALSE),"")</f>
        <v/>
      </c>
      <c r="D12" s="408"/>
      <c r="E12" s="408"/>
      <c r="F12" s="408"/>
      <c r="G12" s="409"/>
      <c r="H12" s="408"/>
      <c r="I12" s="408"/>
      <c r="J12" s="410"/>
      <c r="K12" s="506" t="str">
        <f>IF(K24-6&lt;(DATE(Kalenderjahr,2,1)),"",K24-6)</f>
        <v/>
      </c>
      <c r="L12" s="407" t="str">
        <f>IFERROR(VLOOKUP(K12,FeiertageBW[#All],2,FALSE),"")</f>
        <v/>
      </c>
      <c r="M12" s="408"/>
      <c r="N12" s="408"/>
      <c r="O12" s="408"/>
      <c r="P12" s="409"/>
      <c r="Q12" s="408"/>
      <c r="R12" s="408"/>
      <c r="S12" s="410"/>
      <c r="T12" s="506" t="str">
        <f>IF(T24-6&lt;(DATE(Kalenderjahr,3,1)),"",T24-6)</f>
        <v/>
      </c>
      <c r="U12" s="407" t="str">
        <f>IFERROR(VLOOKUP(T12,FeiertageBW[#All],2,FALSE),"")</f>
        <v/>
      </c>
      <c r="V12" s="408"/>
      <c r="W12" s="408"/>
      <c r="X12" s="408"/>
      <c r="Y12" s="409"/>
      <c r="Z12" s="408"/>
      <c r="AA12" s="408"/>
      <c r="AB12" s="410"/>
      <c r="AC12" s="506" t="str">
        <f>IF(AC24-6&lt;(DATE(Kalenderjahr,4,1)),"",AC24-6)</f>
        <v/>
      </c>
      <c r="AD12" s="407" t="str">
        <f>IFERROR(VLOOKUP(AC12,FeiertageBW[#All],2,FALSE),"")</f>
        <v/>
      </c>
      <c r="AE12" s="408"/>
      <c r="AF12" s="408"/>
      <c r="AG12" s="408"/>
      <c r="AH12" s="409"/>
      <c r="AI12" s="408"/>
      <c r="AJ12" s="408"/>
      <c r="AK12" s="410"/>
      <c r="AL12" s="506" t="str">
        <f>IF(AL24-6&lt;(DATE(Kalenderjahr,5,1)),"",AL24-6)</f>
        <v/>
      </c>
      <c r="AM12" s="407" t="str">
        <f>IFERROR(VLOOKUP(AL12,FeiertageBW[#All],2,FALSE),"")</f>
        <v/>
      </c>
      <c r="AN12" s="408"/>
      <c r="AO12" s="408"/>
      <c r="AP12" s="408"/>
      <c r="AQ12" s="409"/>
      <c r="AR12" s="408"/>
      <c r="AS12" s="408"/>
      <c r="AT12" s="410"/>
      <c r="AU12" s="506">
        <f>IF(AU24-6&lt;(DATE(Kalenderjahr,6,1)),"",AU24-6)</f>
        <v>44348</v>
      </c>
      <c r="AV12" s="407" t="str">
        <f>IFERROR(VLOOKUP(AU12,FeiertageBW[#All],2,FALSE),"")</f>
        <v/>
      </c>
      <c r="AW12" s="408"/>
      <c r="AX12" s="408"/>
      <c r="AY12" s="408"/>
      <c r="AZ12" s="409"/>
      <c r="BA12" s="408"/>
      <c r="BB12" s="408"/>
      <c r="BC12" s="410"/>
      <c r="BD12" s="506" t="str">
        <f>IF(BD24-6&lt;(DATE(Kalenderjahr,7,1)),"",BD24-6)</f>
        <v/>
      </c>
      <c r="BE12" s="407" t="str">
        <f>IFERROR(VLOOKUP(BD12,FeiertageBW[#All],2,FALSE),"")</f>
        <v/>
      </c>
      <c r="BF12" s="408"/>
      <c r="BG12" s="408"/>
      <c r="BH12" s="408"/>
      <c r="BI12" s="409"/>
      <c r="BJ12" s="408"/>
      <c r="BK12" s="408"/>
      <c r="BL12" s="410"/>
      <c r="BM12" s="506" t="str">
        <f>IF(BM24-6&lt;(DATE(Kalenderjahr,8,1)),"",BM24-6)</f>
        <v/>
      </c>
      <c r="BN12" s="407" t="str">
        <f>IFERROR(VLOOKUP(BM12,FeiertageBW[#All],2,FALSE),"")</f>
        <v/>
      </c>
      <c r="BO12" s="408"/>
      <c r="BP12" s="408"/>
      <c r="BQ12" s="408"/>
      <c r="BR12" s="409"/>
      <c r="BS12" s="408"/>
      <c r="BT12" s="408"/>
      <c r="BU12" s="410"/>
      <c r="BV12" s="506" t="str">
        <f>IF(BV24-6&lt;(DATE(Kalenderjahr,9,1)),"",BV24-6)</f>
        <v/>
      </c>
      <c r="BW12" s="407" t="str">
        <f>IFERROR(VLOOKUP(BV12,FeiertageBW[#All],2,FALSE),"")</f>
        <v/>
      </c>
      <c r="BX12" s="408"/>
      <c r="BY12" s="408"/>
      <c r="BZ12" s="408"/>
      <c r="CA12" s="409"/>
      <c r="CB12" s="408"/>
      <c r="CC12" s="408"/>
      <c r="CD12" s="410"/>
      <c r="CE12" s="506" t="str">
        <f>IF(CE24-6&lt;(DATE(Kalenderjahr,10,1)),"",CE24-6)</f>
        <v/>
      </c>
      <c r="CF12" s="407" t="str">
        <f>IFERROR(VLOOKUP(CE12,FeiertageBW[#All],2,FALSE),"")</f>
        <v/>
      </c>
      <c r="CG12" s="408"/>
      <c r="CH12" s="408"/>
      <c r="CI12" s="408"/>
      <c r="CJ12" s="409"/>
      <c r="CK12" s="408"/>
      <c r="CL12" s="408"/>
      <c r="CM12" s="410"/>
      <c r="CN12" s="506" t="str">
        <f>IF(CN24-6&lt;(DATE(Kalenderjahr,11,1)),"",CN24-6)</f>
        <v/>
      </c>
      <c r="CO12" s="404" t="str">
        <f>IFERROR(VLOOKUP(CN12,FeiertageBW[#All],2,FALSE),"")</f>
        <v/>
      </c>
      <c r="CP12" s="408"/>
      <c r="CQ12" s="408"/>
      <c r="CR12" s="408"/>
      <c r="CS12" s="409"/>
      <c r="CT12" s="408"/>
      <c r="CU12" s="408"/>
      <c r="CV12" s="410"/>
      <c r="CW12" s="506" t="str">
        <f>IF(CW24-6&lt;(DATE(Kalenderjahr,12,1)),"",CW24-6)</f>
        <v/>
      </c>
      <c r="CX12" s="407" t="str">
        <f>IFERROR(VLOOKUP(CW12,FeiertageBW[#All],2,FALSE),"")</f>
        <v/>
      </c>
      <c r="CY12" s="408"/>
      <c r="CZ12" s="408"/>
      <c r="DA12" s="408"/>
      <c r="DB12" s="409"/>
      <c r="DC12" s="408"/>
      <c r="DD12" s="408"/>
      <c r="DE12" s="435"/>
    </row>
    <row r="13" spans="1:109" s="12" customFormat="1" ht="18" customHeight="1" x14ac:dyDescent="0.25">
      <c r="A13" s="502"/>
      <c r="B13" s="507"/>
      <c r="C13" s="411" t="str">
        <f>IFERROR(VLOOKUP(B12,Ereignistabelle[],2,FALSE),"")</f>
        <v/>
      </c>
      <c r="D13" s="412"/>
      <c r="E13" s="412"/>
      <c r="F13" s="412"/>
      <c r="G13" s="412"/>
      <c r="H13" s="413"/>
      <c r="I13" s="413"/>
      <c r="J13" s="414" t="str">
        <f>IFERROR(VLOOKUP(B12,Serientermine,2,FALSE),"")</f>
        <v/>
      </c>
      <c r="K13" s="507"/>
      <c r="L13" s="411" t="str">
        <f>IFERROR(VLOOKUP(K12,Ereignistabelle[],2,FALSE),"")</f>
        <v/>
      </c>
      <c r="M13" s="412"/>
      <c r="N13" s="412"/>
      <c r="O13" s="412"/>
      <c r="P13" s="412"/>
      <c r="Q13" s="413"/>
      <c r="R13" s="413"/>
      <c r="S13" s="414" t="str">
        <f>IFERROR(VLOOKUP(K12,Serientermine,2,FALSE),"")</f>
        <v/>
      </c>
      <c r="T13" s="507"/>
      <c r="U13" s="411" t="str">
        <f>IFERROR(VLOOKUP(T12,Ereignistabelle[],2,FALSE),"")</f>
        <v/>
      </c>
      <c r="V13" s="412"/>
      <c r="W13" s="412"/>
      <c r="X13" s="412"/>
      <c r="Y13" s="412"/>
      <c r="Z13" s="413"/>
      <c r="AA13" s="413"/>
      <c r="AB13" s="414" t="str">
        <f>IFERROR(VLOOKUP(T12,Serientermine,2,FALSE),"")</f>
        <v/>
      </c>
      <c r="AC13" s="507"/>
      <c r="AD13" s="411" t="str">
        <f>IFERROR(VLOOKUP(AC12,Ereignistabelle[],2,FALSE),"")</f>
        <v/>
      </c>
      <c r="AE13" s="412"/>
      <c r="AF13" s="412"/>
      <c r="AG13" s="412"/>
      <c r="AH13" s="412"/>
      <c r="AI13" s="413"/>
      <c r="AJ13" s="413"/>
      <c r="AK13" s="414" t="str">
        <f>IFERROR(VLOOKUP(AC12,Serientermine,2,FALSE),"")</f>
        <v/>
      </c>
      <c r="AL13" s="507"/>
      <c r="AM13" s="411" t="str">
        <f>IFERROR(VLOOKUP(AL12,Ereignistabelle[],2,FALSE),"")</f>
        <v/>
      </c>
      <c r="AN13" s="412"/>
      <c r="AO13" s="412"/>
      <c r="AP13" s="412"/>
      <c r="AQ13" s="412"/>
      <c r="AR13" s="413"/>
      <c r="AS13" s="413"/>
      <c r="AT13" s="414" t="str">
        <f>IFERROR(VLOOKUP(AL12,Serientermine,2,FALSE),"")</f>
        <v/>
      </c>
      <c r="AU13" s="507"/>
      <c r="AV13" s="411" t="str">
        <f>IFERROR(VLOOKUP(AU12,Ereignistabelle[],2,FALSE),"")</f>
        <v/>
      </c>
      <c r="AW13" s="412"/>
      <c r="AX13" s="412"/>
      <c r="AY13" s="412"/>
      <c r="AZ13" s="412"/>
      <c r="BA13" s="413"/>
      <c r="BB13" s="413"/>
      <c r="BC13" s="414" t="str">
        <f>IFERROR(VLOOKUP(AU12,Serientermine,2,FALSE),"")</f>
        <v/>
      </c>
      <c r="BD13" s="507"/>
      <c r="BE13" s="411" t="str">
        <f>IFERROR(VLOOKUP(BD12,Ereignistabelle[],2,FALSE),"")</f>
        <v/>
      </c>
      <c r="BF13" s="412"/>
      <c r="BG13" s="412"/>
      <c r="BH13" s="412"/>
      <c r="BI13" s="412"/>
      <c r="BJ13" s="413"/>
      <c r="BK13" s="413"/>
      <c r="BL13" s="414" t="str">
        <f>IFERROR(VLOOKUP(BD12,Serientermine,2,FALSE),"")</f>
        <v/>
      </c>
      <c r="BM13" s="507"/>
      <c r="BN13" s="411" t="str">
        <f>IFERROR(VLOOKUP(BM12,Ereignistabelle[],2,FALSE),"")</f>
        <v/>
      </c>
      <c r="BO13" s="412"/>
      <c r="BP13" s="412"/>
      <c r="BQ13" s="412"/>
      <c r="BR13" s="412"/>
      <c r="BS13" s="413"/>
      <c r="BT13" s="413"/>
      <c r="BU13" s="414" t="str">
        <f>IFERROR(VLOOKUP(BM12,Serientermine,2,FALSE),"")</f>
        <v/>
      </c>
      <c r="BV13" s="507"/>
      <c r="BW13" s="411" t="str">
        <f>IFERROR(VLOOKUP(BV12,Ereignistabelle[],2,FALSE),"")</f>
        <v/>
      </c>
      <c r="BX13" s="412"/>
      <c r="BY13" s="412"/>
      <c r="BZ13" s="412"/>
      <c r="CA13" s="412"/>
      <c r="CB13" s="413"/>
      <c r="CC13" s="413"/>
      <c r="CD13" s="414" t="str">
        <f>IFERROR(VLOOKUP(BV12,Serientermine,2,FALSE),"")</f>
        <v/>
      </c>
      <c r="CE13" s="507"/>
      <c r="CF13" s="411" t="str">
        <f>IFERROR(VLOOKUP(CE12,Ereignistabelle[],2,FALSE),"")</f>
        <v/>
      </c>
      <c r="CG13" s="412"/>
      <c r="CH13" s="412"/>
      <c r="CI13" s="412"/>
      <c r="CJ13" s="412"/>
      <c r="CK13" s="413"/>
      <c r="CL13" s="413"/>
      <c r="CM13" s="414" t="str">
        <f>IFERROR(VLOOKUP(CE12,Serientermine,2,FALSE),"")</f>
        <v/>
      </c>
      <c r="CN13" s="507"/>
      <c r="CO13" s="411" t="str">
        <f>IFERROR(VLOOKUP(CN12,Ereignistabelle[],2,FALSE),"")</f>
        <v/>
      </c>
      <c r="CP13" s="412"/>
      <c r="CQ13" s="412"/>
      <c r="CR13" s="412"/>
      <c r="CS13" s="412"/>
      <c r="CT13" s="413"/>
      <c r="CU13" s="413"/>
      <c r="CV13" s="414" t="str">
        <f>IFERROR(VLOOKUP(CN12,Serientermine,2,FALSE),"")</f>
        <v/>
      </c>
      <c r="CW13" s="507"/>
      <c r="CX13" s="411" t="str">
        <f>IFERROR(VLOOKUP(CW12,Ereignistabelle[],2,FALSE),"")</f>
        <v/>
      </c>
      <c r="CY13" s="412"/>
      <c r="CZ13" s="412"/>
      <c r="DA13" s="412"/>
      <c r="DB13" s="412"/>
      <c r="DC13" s="413"/>
      <c r="DD13" s="413"/>
      <c r="DE13" s="414" t="str">
        <f>IFERROR(VLOOKUP(CW12,Serientermine,2,FALSE),"")</f>
        <v/>
      </c>
    </row>
    <row r="14" spans="1:109" ht="18" customHeight="1" x14ac:dyDescent="0.25">
      <c r="A14" s="502" t="s">
        <v>13</v>
      </c>
      <c r="B14" s="506" t="str">
        <f>IF(B24-5&lt;(DATE(Kalenderjahr,1,1)),"",B24-5)</f>
        <v/>
      </c>
      <c r="C14" s="404" t="str">
        <f>IFERROR(VLOOKUP(B14,FeiertageBW[#All],2,FALSE),"")</f>
        <v/>
      </c>
      <c r="D14" s="415"/>
      <c r="E14" s="415"/>
      <c r="F14" s="415"/>
      <c r="G14" s="409"/>
      <c r="H14" s="408"/>
      <c r="I14" s="408"/>
      <c r="J14" s="410"/>
      <c r="K14" s="506" t="str">
        <f>IF(K24-5&lt;(DATE(Kalenderjahr,2,1)),"",K24-5)</f>
        <v/>
      </c>
      <c r="L14" s="404" t="str">
        <f>IFERROR(VLOOKUP(K14,FeiertageBW[#All],2,FALSE),"")</f>
        <v/>
      </c>
      <c r="M14" s="415"/>
      <c r="N14" s="415"/>
      <c r="O14" s="415"/>
      <c r="P14" s="409"/>
      <c r="Q14" s="408"/>
      <c r="R14" s="408"/>
      <c r="S14" s="410"/>
      <c r="T14" s="508" t="str">
        <f>IF(T24-5&lt;(DATE(Kalenderjahr,3,1)),"",T24-5)</f>
        <v/>
      </c>
      <c r="U14" s="404" t="str">
        <f>IFERROR(VLOOKUP(T14,FeiertageBW[#All],2,FALSE),"")</f>
        <v/>
      </c>
      <c r="V14" s="415"/>
      <c r="W14" s="415"/>
      <c r="X14" s="415"/>
      <c r="Y14" s="409"/>
      <c r="Z14" s="408"/>
      <c r="AA14" s="408"/>
      <c r="AB14" s="410"/>
      <c r="AC14" s="506" t="str">
        <f>IF(AC24-5&lt;(DATE(Kalenderjahr,4,1)),"",AC24-5)</f>
        <v/>
      </c>
      <c r="AD14" s="404" t="str">
        <f>IFERROR(VLOOKUP(AC14,FeiertageBW[#All],2,FALSE),"")</f>
        <v/>
      </c>
      <c r="AE14" s="415"/>
      <c r="AF14" s="415"/>
      <c r="AG14" s="415"/>
      <c r="AH14" s="409"/>
      <c r="AI14" s="408"/>
      <c r="AJ14" s="408"/>
      <c r="AK14" s="410"/>
      <c r="AL14" s="506" t="str">
        <f>IF(AL24-5&lt;(DATE(Kalenderjahr,5,1)),"",AL24-5)</f>
        <v/>
      </c>
      <c r="AM14" s="404" t="str">
        <f>IFERROR(VLOOKUP(AL14,FeiertageBW[#All],2,FALSE),"")</f>
        <v/>
      </c>
      <c r="AN14" s="415"/>
      <c r="AO14" s="415"/>
      <c r="AP14" s="415"/>
      <c r="AQ14" s="409"/>
      <c r="AR14" s="408"/>
      <c r="AS14" s="408"/>
      <c r="AT14" s="410"/>
      <c r="AU14" s="506">
        <f>IF(AU24-5&lt;(DATE(Kalenderjahr,6,1)),"",AU24-5)</f>
        <v>44349</v>
      </c>
      <c r="AV14" s="404" t="str">
        <f>IFERROR(VLOOKUP(AU14,FeiertageBW[#All],2,FALSE),"")</f>
        <v/>
      </c>
      <c r="AW14" s="415"/>
      <c r="AX14" s="415"/>
      <c r="AY14" s="415"/>
      <c r="AZ14" s="409"/>
      <c r="BA14" s="408"/>
      <c r="BB14" s="408"/>
      <c r="BC14" s="410"/>
      <c r="BD14" s="506" t="str">
        <f>IF(BD24-5&lt;(DATE(Kalenderjahr,7,1)),"",BD24-5)</f>
        <v/>
      </c>
      <c r="BE14" s="404" t="str">
        <f>IFERROR(VLOOKUP(BD14,FeiertageBW[#All],2,FALSE),"")</f>
        <v/>
      </c>
      <c r="BF14" s="415"/>
      <c r="BG14" s="415"/>
      <c r="BH14" s="415"/>
      <c r="BI14" s="409"/>
      <c r="BJ14" s="408"/>
      <c r="BK14" s="408"/>
      <c r="BL14" s="410"/>
      <c r="BM14" s="506" t="str">
        <f>IF(BM24-5&lt;(DATE(Kalenderjahr,8,1)),"",BM24-5)</f>
        <v/>
      </c>
      <c r="BN14" s="404" t="str">
        <f>IFERROR(VLOOKUP(BM14,FeiertageBW[#All],2,FALSE),"")</f>
        <v/>
      </c>
      <c r="BO14" s="415"/>
      <c r="BP14" s="415"/>
      <c r="BQ14" s="415"/>
      <c r="BR14" s="409"/>
      <c r="BS14" s="408"/>
      <c r="BT14" s="408"/>
      <c r="BU14" s="410"/>
      <c r="BV14" s="506">
        <f>IF(BV24-5&lt;(DATE(Kalenderjahr,9,1)),"",BV24-5)</f>
        <v>44440</v>
      </c>
      <c r="BW14" s="404" t="str">
        <f>IFERROR(VLOOKUP(BV14,FeiertageBW[#All],2,FALSE),"")</f>
        <v/>
      </c>
      <c r="BX14" s="415"/>
      <c r="BY14" s="415"/>
      <c r="BZ14" s="415"/>
      <c r="CA14" s="409"/>
      <c r="CB14" s="408"/>
      <c r="CC14" s="408"/>
      <c r="CD14" s="410"/>
      <c r="CE14" s="506" t="str">
        <f>IF(CE24-5&lt;(DATE(Kalenderjahr,10,1)),"",CE24-5)</f>
        <v/>
      </c>
      <c r="CF14" s="404" t="str">
        <f>IFERROR(VLOOKUP(CE14,FeiertageBW[#All],2,FALSE),"")</f>
        <v/>
      </c>
      <c r="CG14" s="415"/>
      <c r="CH14" s="415"/>
      <c r="CI14" s="415"/>
      <c r="CJ14" s="409"/>
      <c r="CK14" s="408"/>
      <c r="CL14" s="408"/>
      <c r="CM14" s="410"/>
      <c r="CN14" s="506" t="str">
        <f>IF(CN24-5&lt;(DATE(Kalenderjahr,11,1)),"",CN24-5)</f>
        <v/>
      </c>
      <c r="CO14" s="404" t="str">
        <f>IFERROR(VLOOKUP(CN14,FeiertageBW[#All],2,FALSE),"")</f>
        <v/>
      </c>
      <c r="CP14" s="415"/>
      <c r="CQ14" s="415"/>
      <c r="CR14" s="415"/>
      <c r="CS14" s="409"/>
      <c r="CT14" s="408"/>
      <c r="CU14" s="408"/>
      <c r="CV14" s="410"/>
      <c r="CW14" s="506">
        <f>IF(CW24-5&lt;(DATE(Kalenderjahr,12,1)),"",CW24-5)</f>
        <v>44531</v>
      </c>
      <c r="CX14" s="404" t="str">
        <f>IFERROR(VLOOKUP(CW14,FeiertageBW[#All],2,FALSE),"")</f>
        <v/>
      </c>
      <c r="CY14" s="415"/>
      <c r="CZ14" s="415"/>
      <c r="DA14" s="415"/>
      <c r="DB14" s="409"/>
      <c r="DC14" s="408"/>
      <c r="DD14" s="408"/>
      <c r="DE14" s="410"/>
    </row>
    <row r="15" spans="1:109" s="12" customFormat="1" ht="18" customHeight="1" x14ac:dyDescent="0.25">
      <c r="A15" s="502"/>
      <c r="B15" s="507"/>
      <c r="C15" s="416" t="str">
        <f>IFERROR(VLOOKUP(B14,Ereignistabelle[],2,FALSE),"")</f>
        <v/>
      </c>
      <c r="D15" s="412"/>
      <c r="E15" s="412"/>
      <c r="F15" s="412"/>
      <c r="G15" s="412"/>
      <c r="H15" s="413"/>
      <c r="I15" s="413"/>
      <c r="J15" s="414" t="str">
        <f>IFERROR(VLOOKUP(B14,Serientermine,2,FALSE),"")</f>
        <v/>
      </c>
      <c r="K15" s="507"/>
      <c r="L15" s="416" t="str">
        <f>IFERROR(VLOOKUP(K14,Ereignistabelle[],2,FALSE),"")</f>
        <v/>
      </c>
      <c r="M15" s="412"/>
      <c r="N15" s="412"/>
      <c r="O15" s="412"/>
      <c r="P15" s="412"/>
      <c r="Q15" s="413"/>
      <c r="R15" s="413"/>
      <c r="S15" s="414" t="str">
        <f>IFERROR(VLOOKUP(K14,Serientermine,2,FALSE),"")</f>
        <v/>
      </c>
      <c r="T15" s="509"/>
      <c r="U15" s="416" t="str">
        <f>IFERROR(VLOOKUP(T14,Ereignistabelle[],2,FALSE),"")</f>
        <v/>
      </c>
      <c r="V15" s="412"/>
      <c r="W15" s="412"/>
      <c r="X15" s="412"/>
      <c r="Y15" s="412"/>
      <c r="Z15" s="413"/>
      <c r="AA15" s="413"/>
      <c r="AB15" s="414" t="str">
        <f>IFERROR(VLOOKUP(T14,Serientermine,2,FALSE),"")</f>
        <v/>
      </c>
      <c r="AC15" s="507"/>
      <c r="AD15" s="416" t="str">
        <f>IFERROR(VLOOKUP(AC14,Ereignistabelle[],2,FALSE),"")</f>
        <v/>
      </c>
      <c r="AE15" s="412"/>
      <c r="AF15" s="412"/>
      <c r="AG15" s="412"/>
      <c r="AH15" s="412"/>
      <c r="AI15" s="413"/>
      <c r="AJ15" s="413"/>
      <c r="AK15" s="414" t="str">
        <f>IFERROR(VLOOKUP(AC14,Serientermine,2,FALSE),"")</f>
        <v/>
      </c>
      <c r="AL15" s="507"/>
      <c r="AM15" s="416" t="str">
        <f>IFERROR(VLOOKUP(AL14,Ereignistabelle[],2,FALSE),"")</f>
        <v/>
      </c>
      <c r="AN15" s="412"/>
      <c r="AO15" s="412"/>
      <c r="AP15" s="412"/>
      <c r="AQ15" s="412"/>
      <c r="AR15" s="413"/>
      <c r="AS15" s="413"/>
      <c r="AT15" s="414" t="str">
        <f>IFERROR(VLOOKUP(AL14,Serientermine,2,FALSE),"")</f>
        <v/>
      </c>
      <c r="AU15" s="507"/>
      <c r="AV15" s="416" t="str">
        <f>IFERROR(VLOOKUP(AU14,Ereignistabelle[],2,FALSE),"")</f>
        <v/>
      </c>
      <c r="AW15" s="412"/>
      <c r="AX15" s="412"/>
      <c r="AY15" s="412"/>
      <c r="AZ15" s="412"/>
      <c r="BA15" s="413"/>
      <c r="BB15" s="413"/>
      <c r="BC15" s="414" t="str">
        <f>IFERROR(VLOOKUP(AU14,Serientermine,2,FALSE),"")</f>
        <v/>
      </c>
      <c r="BD15" s="507"/>
      <c r="BE15" s="416" t="str">
        <f>IFERROR(VLOOKUP(BD14,Ereignistabelle[],2,FALSE),"")</f>
        <v/>
      </c>
      <c r="BF15" s="412"/>
      <c r="BG15" s="412"/>
      <c r="BH15" s="412"/>
      <c r="BI15" s="412"/>
      <c r="BJ15" s="413"/>
      <c r="BK15" s="413"/>
      <c r="BL15" s="414" t="str">
        <f>IFERROR(VLOOKUP(BD14,Serientermine,2,FALSE),"")</f>
        <v/>
      </c>
      <c r="BM15" s="507"/>
      <c r="BN15" s="416" t="str">
        <f>IFERROR(VLOOKUP(BM14,Ereignistabelle[],2,FALSE),"")</f>
        <v/>
      </c>
      <c r="BO15" s="412"/>
      <c r="BP15" s="412"/>
      <c r="BQ15" s="412"/>
      <c r="BR15" s="412"/>
      <c r="BS15" s="413"/>
      <c r="BT15" s="413"/>
      <c r="BU15" s="414" t="str">
        <f>IFERROR(VLOOKUP(BM14,Serientermine,2,FALSE),"")</f>
        <v/>
      </c>
      <c r="BV15" s="507"/>
      <c r="BW15" s="416" t="str">
        <f>IFERROR(VLOOKUP(BV14,Ereignistabelle[],2,FALSE),"")</f>
        <v/>
      </c>
      <c r="BX15" s="412"/>
      <c r="BY15" s="412"/>
      <c r="BZ15" s="412"/>
      <c r="CA15" s="412"/>
      <c r="CB15" s="413"/>
      <c r="CC15" s="413"/>
      <c r="CD15" s="414" t="str">
        <f>IFERROR(VLOOKUP(BV14,Serientermine,2,FALSE),"")</f>
        <v/>
      </c>
      <c r="CE15" s="507"/>
      <c r="CF15" s="416" t="str">
        <f>IFERROR(VLOOKUP(CE14,Ereignistabelle[],2,FALSE),"")</f>
        <v/>
      </c>
      <c r="CG15" s="412"/>
      <c r="CH15" s="412"/>
      <c r="CI15" s="412"/>
      <c r="CJ15" s="412"/>
      <c r="CK15" s="413"/>
      <c r="CL15" s="413"/>
      <c r="CM15" s="414" t="str">
        <f>IFERROR(VLOOKUP(CE14,Serientermine,2,FALSE),"")</f>
        <v/>
      </c>
      <c r="CN15" s="507"/>
      <c r="CO15" s="411" t="str">
        <f>IFERROR(VLOOKUP(CN14,Ereignistabelle[],2,FALSE),"")</f>
        <v/>
      </c>
      <c r="CP15" s="412"/>
      <c r="CQ15" s="412"/>
      <c r="CR15" s="412"/>
      <c r="CS15" s="412"/>
      <c r="CT15" s="413"/>
      <c r="CU15" s="413"/>
      <c r="CV15" s="414" t="str">
        <f>IFERROR(VLOOKUP(CN14,Serientermine,2,FALSE),"")</f>
        <v/>
      </c>
      <c r="CW15" s="507"/>
      <c r="CX15" s="416" t="str">
        <f>IFERROR(VLOOKUP(CW14,Ereignistabelle[],2,FALSE),"")</f>
        <v/>
      </c>
      <c r="CY15" s="412"/>
      <c r="CZ15" s="412"/>
      <c r="DA15" s="412"/>
      <c r="DB15" s="412"/>
      <c r="DC15" s="413"/>
      <c r="DD15" s="413"/>
      <c r="DE15" s="414" t="str">
        <f>IFERROR(VLOOKUP(CW14,Serientermine,2,FALSE),"")</f>
        <v/>
      </c>
    </row>
    <row r="16" spans="1:109" ht="18" customHeight="1" x14ac:dyDescent="0.25">
      <c r="A16" s="502" t="s">
        <v>12</v>
      </c>
      <c r="B16" s="506" t="str">
        <f>IF(B24-4&lt;(DATE(Kalenderjahr,1,1)),"",B24-4)</f>
        <v/>
      </c>
      <c r="C16" s="404" t="str">
        <f>IFERROR(VLOOKUP(B16,FeiertageBW[#All],2,FALSE),"")</f>
        <v/>
      </c>
      <c r="D16" s="415"/>
      <c r="E16" s="415"/>
      <c r="F16" s="415"/>
      <c r="G16" s="409"/>
      <c r="H16" s="408"/>
      <c r="I16" s="408"/>
      <c r="J16" s="410"/>
      <c r="K16" s="506" t="str">
        <f>IF(K24-4&lt;(DATE(Kalenderjahr,2,1)),"",K24-4)</f>
        <v/>
      </c>
      <c r="L16" s="404" t="str">
        <f>IFERROR(VLOOKUP(K16,FeiertageBW[#All],2,FALSE),"")</f>
        <v/>
      </c>
      <c r="M16" s="415"/>
      <c r="N16" s="415"/>
      <c r="O16" s="415"/>
      <c r="P16" s="409"/>
      <c r="Q16" s="408"/>
      <c r="R16" s="408"/>
      <c r="S16" s="410"/>
      <c r="T16" s="508" t="str">
        <f>IF(T24-4&lt;(DATE(Kalenderjahr,3,1)),"",T24-4)</f>
        <v/>
      </c>
      <c r="U16" s="404" t="str">
        <f>IFERROR(VLOOKUP(T16,FeiertageBW[#All],2,FALSE),"")</f>
        <v/>
      </c>
      <c r="V16" s="415"/>
      <c r="W16" s="415"/>
      <c r="X16" s="415"/>
      <c r="Y16" s="409"/>
      <c r="Z16" s="408"/>
      <c r="AA16" s="408"/>
      <c r="AB16" s="410"/>
      <c r="AC16" s="506">
        <f>IF(AC24-4&lt;(DATE(Kalenderjahr,4,1)),"",AC24-4)</f>
        <v>44287</v>
      </c>
      <c r="AD16" s="404" t="str">
        <f>IFERROR(VLOOKUP(AC16,FeiertageBW[#All],2,FALSE),"")</f>
        <v/>
      </c>
      <c r="AE16" s="415"/>
      <c r="AF16" s="415"/>
      <c r="AG16" s="415"/>
      <c r="AH16" s="409"/>
      <c r="AI16" s="408"/>
      <c r="AJ16" s="408"/>
      <c r="AK16" s="410"/>
      <c r="AL16" s="506" t="str">
        <f>IF(AL24-4&lt;(DATE(Kalenderjahr,5,1)),"",AL24-4)</f>
        <v/>
      </c>
      <c r="AM16" s="404" t="str">
        <f>IFERROR(VLOOKUP(AL16,FeiertageBW[#All],2,FALSE),"")</f>
        <v/>
      </c>
      <c r="AN16" s="415"/>
      <c r="AO16" s="415"/>
      <c r="AP16" s="415"/>
      <c r="AQ16" s="409"/>
      <c r="AR16" s="408"/>
      <c r="AS16" s="408"/>
      <c r="AT16" s="410"/>
      <c r="AU16" s="506">
        <f>IF(AU24-4&lt;(DATE(Kalenderjahr,6,1)),"",AU24-4)</f>
        <v>44350</v>
      </c>
      <c r="AV16" s="404" t="str">
        <f>IFERROR(VLOOKUP(AU16,FeiertageBW[#All],2,FALSE),"")</f>
        <v>Fronleichnam</v>
      </c>
      <c r="AW16" s="415"/>
      <c r="AX16" s="415"/>
      <c r="AY16" s="415"/>
      <c r="AZ16" s="409"/>
      <c r="BA16" s="408"/>
      <c r="BB16" s="408"/>
      <c r="BC16" s="410"/>
      <c r="BD16" s="506">
        <f>IF(BD24-4&lt;(DATE(Kalenderjahr,7,1)),"",BD24-4)</f>
        <v>44378</v>
      </c>
      <c r="BE16" s="404" t="str">
        <f>IFERROR(VLOOKUP(BD16,FeiertageBW[#All],2,FALSE),"")</f>
        <v/>
      </c>
      <c r="BF16" s="415"/>
      <c r="BG16" s="415"/>
      <c r="BH16" s="415"/>
      <c r="BI16" s="409"/>
      <c r="BJ16" s="408"/>
      <c r="BK16" s="408"/>
      <c r="BL16" s="410"/>
      <c r="BM16" s="506" t="str">
        <f>IF(BM24-4&lt;(DATE(Kalenderjahr,8,1)),"",BM24-4)</f>
        <v/>
      </c>
      <c r="BN16" s="404" t="str">
        <f>IFERROR(VLOOKUP(BM16,FeiertageBW[#All],2,FALSE),"")</f>
        <v/>
      </c>
      <c r="BO16" s="415"/>
      <c r="BP16" s="415"/>
      <c r="BQ16" s="415"/>
      <c r="BR16" s="409"/>
      <c r="BS16" s="408"/>
      <c r="BT16" s="408"/>
      <c r="BU16" s="410"/>
      <c r="BV16" s="506">
        <f>IF(BV24-4&lt;(DATE(Kalenderjahr,9,1)),"",BV24-4)</f>
        <v>44441</v>
      </c>
      <c r="BW16" s="404" t="str">
        <f>IFERROR(VLOOKUP(BV16,FeiertageBW[#All],2,FALSE),"")</f>
        <v/>
      </c>
      <c r="BX16" s="415"/>
      <c r="BY16" s="415"/>
      <c r="BZ16" s="415"/>
      <c r="CA16" s="409"/>
      <c r="CB16" s="408"/>
      <c r="CC16" s="408"/>
      <c r="CD16" s="410"/>
      <c r="CE16" s="506" t="str">
        <f>IF(CE24-4&lt;(DATE(Kalenderjahr,10,1)),"",CE24-4)</f>
        <v/>
      </c>
      <c r="CF16" s="404" t="str">
        <f>IFERROR(VLOOKUP(CE16,FeiertageBW[#All],2,FALSE),"")</f>
        <v/>
      </c>
      <c r="CG16" s="415"/>
      <c r="CH16" s="415"/>
      <c r="CI16" s="415"/>
      <c r="CJ16" s="409"/>
      <c r="CK16" s="408"/>
      <c r="CL16" s="408"/>
      <c r="CM16" s="410"/>
      <c r="CN16" s="506" t="str">
        <f>IF(CN24-4&lt;(DATE(Kalenderjahr,11,1)),"",CN24-4)</f>
        <v/>
      </c>
      <c r="CO16" s="404" t="str">
        <f>IFERROR(VLOOKUP(CN16,FeiertageBW[#All],2,FALSE),"")</f>
        <v/>
      </c>
      <c r="CP16" s="415"/>
      <c r="CQ16" s="415"/>
      <c r="CR16" s="415"/>
      <c r="CS16" s="409"/>
      <c r="CT16" s="408"/>
      <c r="CU16" s="408"/>
      <c r="CV16" s="410"/>
      <c r="CW16" s="506">
        <f>IF(CW24-4&lt;(DATE(Kalenderjahr,12,1)),"",CW24-4)</f>
        <v>44532</v>
      </c>
      <c r="CX16" s="404" t="str">
        <f>IFERROR(VLOOKUP(CW16,FeiertageBW[#All],2,FALSE),"")</f>
        <v/>
      </c>
      <c r="CY16" s="415"/>
      <c r="CZ16" s="415"/>
      <c r="DA16" s="415"/>
      <c r="DB16" s="409"/>
      <c r="DC16" s="408"/>
      <c r="DD16" s="408"/>
      <c r="DE16" s="410"/>
    </row>
    <row r="17" spans="1:109" s="12" customFormat="1" ht="18" customHeight="1" x14ac:dyDescent="0.25">
      <c r="A17" s="502"/>
      <c r="B17" s="507"/>
      <c r="C17" s="416" t="str">
        <f>IFERROR(VLOOKUP(B16,Ereignistabelle[],2,FALSE),"")</f>
        <v/>
      </c>
      <c r="D17" s="412"/>
      <c r="E17" s="412"/>
      <c r="F17" s="412"/>
      <c r="G17" s="412"/>
      <c r="H17" s="413"/>
      <c r="I17" s="413"/>
      <c r="J17" s="414" t="str">
        <f>IFERROR(VLOOKUP(B16,Serientermine,2,FALSE),"")</f>
        <v/>
      </c>
      <c r="K17" s="507"/>
      <c r="L17" s="416" t="str">
        <f>IFERROR(VLOOKUP(K16,Ereignistabelle[],2,FALSE),"")</f>
        <v/>
      </c>
      <c r="M17" s="412"/>
      <c r="N17" s="412"/>
      <c r="O17" s="412"/>
      <c r="P17" s="412"/>
      <c r="Q17" s="413"/>
      <c r="R17" s="413"/>
      <c r="S17" s="414" t="str">
        <f>IFERROR(VLOOKUP(K16,Serientermine,2,FALSE),"")</f>
        <v/>
      </c>
      <c r="T17" s="509"/>
      <c r="U17" s="416" t="str">
        <f>IFERROR(VLOOKUP(T16,Ereignistabelle[],2,FALSE),"")</f>
        <v/>
      </c>
      <c r="V17" s="412"/>
      <c r="W17" s="412"/>
      <c r="X17" s="412"/>
      <c r="Y17" s="412"/>
      <c r="Z17" s="413"/>
      <c r="AA17" s="413"/>
      <c r="AB17" s="414" t="str">
        <f>IFERROR(VLOOKUP(T16,Serientermine,2,FALSE),"")</f>
        <v/>
      </c>
      <c r="AC17" s="507"/>
      <c r="AD17" s="416" t="str">
        <f>IFERROR(VLOOKUP(AC16,Ereignistabelle[],2,FALSE),"")</f>
        <v/>
      </c>
      <c r="AE17" s="412"/>
      <c r="AF17" s="412"/>
      <c r="AG17" s="412"/>
      <c r="AH17" s="412"/>
      <c r="AI17" s="413"/>
      <c r="AJ17" s="413"/>
      <c r="AK17" s="414" t="str">
        <f>IFERROR(VLOOKUP(AC16,Serientermine,2,FALSE),"")</f>
        <v/>
      </c>
      <c r="AL17" s="507"/>
      <c r="AM17" s="416" t="str">
        <f>IFERROR(VLOOKUP(AL16,Ereignistabelle[],2,FALSE),"")</f>
        <v/>
      </c>
      <c r="AN17" s="412"/>
      <c r="AO17" s="412"/>
      <c r="AP17" s="412"/>
      <c r="AQ17" s="412"/>
      <c r="AR17" s="413"/>
      <c r="AS17" s="413"/>
      <c r="AT17" s="414" t="str">
        <f>IFERROR(VLOOKUP(AL16,Serientermine,2,FALSE),"")</f>
        <v/>
      </c>
      <c r="AU17" s="507"/>
      <c r="AV17" s="416" t="str">
        <f>IFERROR(VLOOKUP(AU16,Ereignistabelle[],2,FALSE),"")</f>
        <v/>
      </c>
      <c r="AW17" s="412"/>
      <c r="AX17" s="412"/>
      <c r="AY17" s="412"/>
      <c r="AZ17" s="412"/>
      <c r="BA17" s="413"/>
      <c r="BB17" s="413"/>
      <c r="BC17" s="414" t="str">
        <f>IFERROR(VLOOKUP(AU16,Serientermine,2,FALSE),"")</f>
        <v/>
      </c>
      <c r="BD17" s="507"/>
      <c r="BE17" s="416" t="str">
        <f>IFERROR(VLOOKUP(BD16,Ereignistabelle[],2,FALSE),"")</f>
        <v/>
      </c>
      <c r="BF17" s="412"/>
      <c r="BG17" s="412"/>
      <c r="BH17" s="412"/>
      <c r="BI17" s="412"/>
      <c r="BJ17" s="413"/>
      <c r="BK17" s="413"/>
      <c r="BL17" s="414" t="str">
        <f>IFERROR(VLOOKUP(BD16,Serientermine,2,FALSE),"")</f>
        <v/>
      </c>
      <c r="BM17" s="507"/>
      <c r="BN17" s="416" t="str">
        <f>IFERROR(VLOOKUP(BM16,Ereignistabelle[],2,FALSE),"")</f>
        <v/>
      </c>
      <c r="BO17" s="412"/>
      <c r="BP17" s="412"/>
      <c r="BQ17" s="412"/>
      <c r="BR17" s="412"/>
      <c r="BS17" s="413"/>
      <c r="BT17" s="413"/>
      <c r="BU17" s="414" t="str">
        <f>IFERROR(VLOOKUP(BM16,Serientermine,2,FALSE),"")</f>
        <v/>
      </c>
      <c r="BV17" s="507"/>
      <c r="BW17" s="416" t="str">
        <f>IFERROR(VLOOKUP(BV16,Ereignistabelle[],2,FALSE),"")</f>
        <v/>
      </c>
      <c r="BX17" s="412"/>
      <c r="BY17" s="412"/>
      <c r="BZ17" s="412"/>
      <c r="CA17" s="412"/>
      <c r="CB17" s="413"/>
      <c r="CC17" s="413"/>
      <c r="CD17" s="414" t="str">
        <f>IFERROR(VLOOKUP(BV16,Serientermine,2,FALSE),"")</f>
        <v/>
      </c>
      <c r="CE17" s="507"/>
      <c r="CF17" s="416" t="str">
        <f>IFERROR(VLOOKUP(CE16,Ereignistabelle[],2,FALSE),"")</f>
        <v/>
      </c>
      <c r="CG17" s="412"/>
      <c r="CH17" s="412"/>
      <c r="CI17" s="412"/>
      <c r="CJ17" s="412"/>
      <c r="CK17" s="413"/>
      <c r="CL17" s="413"/>
      <c r="CM17" s="414" t="str">
        <f>IFERROR(VLOOKUP(CE16,Serientermine,2,FALSE),"")</f>
        <v/>
      </c>
      <c r="CN17" s="507"/>
      <c r="CO17" s="411" t="str">
        <f>IFERROR(VLOOKUP(CN16,Ereignistabelle[],2,FALSE),"")</f>
        <v/>
      </c>
      <c r="CP17" s="412"/>
      <c r="CQ17" s="412"/>
      <c r="CR17" s="412"/>
      <c r="CS17" s="412"/>
      <c r="CT17" s="413"/>
      <c r="CU17" s="413"/>
      <c r="CV17" s="414" t="str">
        <f>IFERROR(VLOOKUP(CN16,Serientermine,2,FALSE),"")</f>
        <v/>
      </c>
      <c r="CW17" s="507"/>
      <c r="CX17" s="416" t="str">
        <f>IFERROR(VLOOKUP(CW16,Ereignistabelle[],2,FALSE),"")</f>
        <v/>
      </c>
      <c r="CY17" s="412"/>
      <c r="CZ17" s="412"/>
      <c r="DA17" s="412"/>
      <c r="DB17" s="412"/>
      <c r="DC17" s="413"/>
      <c r="DD17" s="413"/>
      <c r="DE17" s="414" t="str">
        <f>IFERROR(VLOOKUP(CW16,Serientermine,2,FALSE),"")</f>
        <v/>
      </c>
    </row>
    <row r="18" spans="1:109" ht="18" customHeight="1" x14ac:dyDescent="0.25">
      <c r="A18" s="502" t="s">
        <v>15</v>
      </c>
      <c r="B18" s="506">
        <f t="shared" ref="B18" si="0">IF(B24-3&lt;(DATE(Kalenderjahr,1,1)),"",B24-3)</f>
        <v>44197</v>
      </c>
      <c r="C18" s="404" t="str">
        <f>IFERROR(VLOOKUP(B18,FeiertageBW[#All],2,FALSE),"")</f>
        <v>Neujahr</v>
      </c>
      <c r="D18" s="415"/>
      <c r="E18" s="415"/>
      <c r="F18" s="415"/>
      <c r="G18" s="409"/>
      <c r="H18" s="408"/>
      <c r="I18" s="408"/>
      <c r="J18" s="410" t="str">
        <f>IF(B18&lt;&gt;"",TRUNC((B18-WEEKDAY(B18,2)-DATE(YEAR(B18+4-WEEKDAY(B18,2)),1,-10))/7)&amp;"","")</f>
        <v>53</v>
      </c>
      <c r="K18" s="506" t="str">
        <f>IF(K24-3&lt;(DATE(Kalenderjahr,2,1)),"",K24-3)</f>
        <v/>
      </c>
      <c r="L18" s="404" t="str">
        <f>IFERROR(VLOOKUP(K18,FeiertageBW[#All],2,FALSE),"")</f>
        <v/>
      </c>
      <c r="M18" s="415"/>
      <c r="N18" s="415"/>
      <c r="O18" s="415"/>
      <c r="P18" s="409"/>
      <c r="Q18" s="408"/>
      <c r="R18" s="408"/>
      <c r="S18" s="410" t="str">
        <f>IF(K18&lt;&gt;"",TRUNC((K18-WEEKDAY(K18,2)-DATE(YEAR(K18+4-WEEKDAY(K18,2)),1,-10))/7)&amp;"","")</f>
        <v/>
      </c>
      <c r="T18" s="508" t="str">
        <f>IF(T24-3&lt;(DATE(Kalenderjahr,3,1)),"",T24-3)</f>
        <v/>
      </c>
      <c r="U18" s="404" t="str">
        <f>IFERROR(VLOOKUP(T18,FeiertageBW[#All],2,FALSE),"")</f>
        <v/>
      </c>
      <c r="V18" s="415"/>
      <c r="W18" s="415"/>
      <c r="X18" s="415"/>
      <c r="Y18" s="409"/>
      <c r="Z18" s="408"/>
      <c r="AA18" s="408"/>
      <c r="AB18" s="410" t="str">
        <f>IF(T18&lt;&gt;"",TRUNC((T18-WEEKDAY(T18,2)-DATE(YEAR(T18+4-WEEKDAY(T18,2)),1,-10))/7)&amp;"","")</f>
        <v/>
      </c>
      <c r="AC18" s="506">
        <f>IF(AC24-3&lt;(DATE(Kalenderjahr,4,1)),"",AC24-3)</f>
        <v>44288</v>
      </c>
      <c r="AD18" s="404" t="str">
        <f>IFERROR(VLOOKUP(AC18,FeiertageBW[#All],2,FALSE),"")</f>
        <v>Karfreitag</v>
      </c>
      <c r="AE18" s="415"/>
      <c r="AF18" s="415"/>
      <c r="AG18" s="415"/>
      <c r="AH18" s="409"/>
      <c r="AI18" s="408"/>
      <c r="AJ18" s="408"/>
      <c r="AK18" s="410" t="str">
        <f>IF(AC18&lt;&gt;"",TRUNC((AC18-WEEKDAY(AC18,2)-DATE(YEAR(AC18+4-WEEKDAY(AC18,2)),1,-10))/7)&amp;"","")</f>
        <v>13</v>
      </c>
      <c r="AL18" s="506" t="str">
        <f>IF(AL24-3&lt;(DATE(Kalenderjahr,5,1)),"",AL24-3)</f>
        <v/>
      </c>
      <c r="AM18" s="404" t="str">
        <f>IFERROR(VLOOKUP(AL18,FeiertageBW[#All],2,FALSE),"")</f>
        <v/>
      </c>
      <c r="AN18" s="415"/>
      <c r="AO18" s="415"/>
      <c r="AP18" s="415"/>
      <c r="AQ18" s="409"/>
      <c r="AR18" s="408"/>
      <c r="AS18" s="408"/>
      <c r="AT18" s="410" t="str">
        <f>IF(AL18&lt;&gt;"",TRUNC((AL18-WEEKDAY(AL18,2)-DATE(YEAR(AL18+4-WEEKDAY(AL18,2)),1,-10))/7)&amp;"","")</f>
        <v/>
      </c>
      <c r="AU18" s="506">
        <f>IF(AU24-3&lt;(DATE(Kalenderjahr,6,1)),"",AU24-3)</f>
        <v>44351</v>
      </c>
      <c r="AV18" s="404" t="str">
        <f>IFERROR(VLOOKUP(AU18,FeiertageBW[#All],2,FALSE),"")</f>
        <v/>
      </c>
      <c r="AW18" s="415"/>
      <c r="AX18" s="415"/>
      <c r="AY18" s="415"/>
      <c r="AZ18" s="409"/>
      <c r="BA18" s="408"/>
      <c r="BB18" s="408"/>
      <c r="BC18" s="410" t="str">
        <f>IF(AU18&lt;&gt;"",TRUNC((AU18-WEEKDAY(AU18,2)-DATE(YEAR(AU18+4-WEEKDAY(AU18,2)),1,-10))/7)&amp;"","")</f>
        <v>22</v>
      </c>
      <c r="BD18" s="506">
        <f>IF(BD24-3&lt;(DATE(Kalenderjahr,7,1)),"",BD24-3)</f>
        <v>44379</v>
      </c>
      <c r="BE18" s="404" t="str">
        <f>IFERROR(VLOOKUP(BD18,FeiertageBW[#All],2,FALSE),"")</f>
        <v/>
      </c>
      <c r="BF18" s="415"/>
      <c r="BG18" s="415"/>
      <c r="BH18" s="415"/>
      <c r="BI18" s="409"/>
      <c r="BJ18" s="408"/>
      <c r="BK18" s="408"/>
      <c r="BL18" s="410" t="str">
        <f>IF(BD18&lt;&gt;"",TRUNC((BD18-WEEKDAY(BD18,2)-DATE(YEAR(BD18+4-WEEKDAY(BD18,2)),1,-10))/7)&amp;"","")</f>
        <v>26</v>
      </c>
      <c r="BM18" s="506" t="str">
        <f>IF(BM24-3&lt;(DATE(Kalenderjahr,8,1)),"",BM24-3)</f>
        <v/>
      </c>
      <c r="BN18" s="404" t="str">
        <f>IFERROR(VLOOKUP(BM18,FeiertageBW[#All],2,FALSE),"")</f>
        <v/>
      </c>
      <c r="BO18" s="415"/>
      <c r="BP18" s="415"/>
      <c r="BQ18" s="415"/>
      <c r="BR18" s="409"/>
      <c r="BS18" s="408"/>
      <c r="BT18" s="408"/>
      <c r="BU18" s="410" t="str">
        <f>IF(BM18&lt;&gt;"",TRUNC((BM18-WEEKDAY(BM18,2)-DATE(YEAR(BM18+4-WEEKDAY(BM18,2)),1,-10))/7)&amp;"","")</f>
        <v/>
      </c>
      <c r="BV18" s="506">
        <f>IF(BV24-3&lt;(DATE(Kalenderjahr,9,1)),"",BV24-3)</f>
        <v>44442</v>
      </c>
      <c r="BW18" s="404" t="str">
        <f>IFERROR(VLOOKUP(BV18,FeiertageBW[#All],2,FALSE),"")</f>
        <v/>
      </c>
      <c r="BX18" s="415"/>
      <c r="BY18" s="415"/>
      <c r="BZ18" s="415"/>
      <c r="CA18" s="409"/>
      <c r="CB18" s="408"/>
      <c r="CC18" s="408"/>
      <c r="CD18" s="410" t="str">
        <f>IF(BV18&lt;&gt;"",TRUNC((BV18-WEEKDAY(BV18,2)-DATE(YEAR(BV18+4-WEEKDAY(BV18,2)),1,-10))/7)&amp;"","")</f>
        <v>35</v>
      </c>
      <c r="CE18" s="506">
        <f>IF(CE24-3&lt;(DATE(Kalenderjahr,10,1)),"",CE24-3)</f>
        <v>44470</v>
      </c>
      <c r="CF18" s="404" t="str">
        <f>IFERROR(VLOOKUP(CE18,FeiertageBW[#All],2,FALSE),"")</f>
        <v/>
      </c>
      <c r="CG18" s="415"/>
      <c r="CH18" s="415"/>
      <c r="CI18" s="415"/>
      <c r="CJ18" s="409"/>
      <c r="CK18" s="408"/>
      <c r="CL18" s="408"/>
      <c r="CM18" s="410" t="str">
        <f>IF(CE18&lt;&gt;"",TRUNC((CE18-WEEKDAY(CE18,2)-DATE(YEAR(CE18+4-WEEKDAY(CE18,2)),1,-10))/7)&amp;"","")</f>
        <v>39</v>
      </c>
      <c r="CN18" s="506" t="str">
        <f>IF(CN24-3&lt;(DATE(Kalenderjahr,11,1)),"",CN24-3)</f>
        <v/>
      </c>
      <c r="CO18" s="404" t="str">
        <f>IFERROR(VLOOKUP(CN18,FeiertageBW[#All],2,FALSE),"")</f>
        <v/>
      </c>
      <c r="CP18" s="415"/>
      <c r="CQ18" s="415"/>
      <c r="CR18" s="415"/>
      <c r="CS18" s="409"/>
      <c r="CT18" s="408"/>
      <c r="CU18" s="408"/>
      <c r="CV18" s="410" t="str">
        <f>IF(CN18&lt;&gt;"",TRUNC((CN18-WEEKDAY(CN18,2)-DATE(YEAR(CN18+4-WEEKDAY(CN18,2)),1,-10))/7)&amp;"","")</f>
        <v/>
      </c>
      <c r="CW18" s="506">
        <f>IF(CW24-3&lt;(DATE(Kalenderjahr,12,1)),"",CW24-3)</f>
        <v>44533</v>
      </c>
      <c r="CX18" s="404" t="str">
        <f>IFERROR(VLOOKUP(CW18,FeiertageBW[#All],2,FALSE),"")</f>
        <v/>
      </c>
      <c r="CY18" s="415"/>
      <c r="CZ18" s="415"/>
      <c r="DA18" s="415"/>
      <c r="DB18" s="409"/>
      <c r="DC18" s="408"/>
      <c r="DD18" s="408"/>
      <c r="DE18" s="410" t="str">
        <f>IF(CW18&lt;&gt;"",TRUNC((CW18-WEEKDAY(CW18,2)-DATE(YEAR(CW18+4-WEEKDAY(CW18,2)),1,-10))/7)&amp;"","")</f>
        <v>48</v>
      </c>
    </row>
    <row r="19" spans="1:109" s="12" customFormat="1" ht="18" customHeight="1" x14ac:dyDescent="0.25">
      <c r="A19" s="502"/>
      <c r="B19" s="507"/>
      <c r="C19" s="416" t="str">
        <f>IFERROR(VLOOKUP(B18,Ereignistabelle[],2,FALSE),"")</f>
        <v/>
      </c>
      <c r="D19" s="412"/>
      <c r="E19" s="412"/>
      <c r="F19" s="412"/>
      <c r="G19" s="412"/>
      <c r="H19" s="413"/>
      <c r="I19" s="413"/>
      <c r="J19" s="414" t="str">
        <f>IFERROR(VLOOKUP(B18,Serientermine,2,FALSE),"")</f>
        <v/>
      </c>
      <c r="K19" s="507"/>
      <c r="L19" s="416" t="str">
        <f>IFERROR(VLOOKUP(K18,Ereignistabelle[],2,FALSE),"")</f>
        <v/>
      </c>
      <c r="M19" s="412"/>
      <c r="N19" s="412"/>
      <c r="O19" s="412"/>
      <c r="P19" s="412"/>
      <c r="Q19" s="413"/>
      <c r="R19" s="413"/>
      <c r="S19" s="414" t="str">
        <f>IFERROR(VLOOKUP(K18,Serientermine,2,FALSE),"")</f>
        <v/>
      </c>
      <c r="T19" s="509"/>
      <c r="U19" s="416" t="str">
        <f>IFERROR(VLOOKUP(T18,Ereignistabelle[],2,FALSE),"")</f>
        <v/>
      </c>
      <c r="V19" s="412"/>
      <c r="W19" s="412"/>
      <c r="X19" s="412"/>
      <c r="Y19" s="412"/>
      <c r="Z19" s="413"/>
      <c r="AA19" s="413"/>
      <c r="AB19" s="414" t="str">
        <f>IFERROR(VLOOKUP(T18,Serientermine,2,FALSE),"")</f>
        <v/>
      </c>
      <c r="AC19" s="507"/>
      <c r="AD19" s="416" t="str">
        <f>IFERROR(VLOOKUP(AC18,Ereignistabelle[],2,FALSE),"")</f>
        <v/>
      </c>
      <c r="AE19" s="412"/>
      <c r="AF19" s="412"/>
      <c r="AG19" s="412"/>
      <c r="AH19" s="412"/>
      <c r="AI19" s="413"/>
      <c r="AJ19" s="413"/>
      <c r="AK19" s="414" t="str">
        <f>IFERROR(VLOOKUP(AC18,Serientermine,2,FALSE),"")</f>
        <v/>
      </c>
      <c r="AL19" s="507"/>
      <c r="AM19" s="416" t="str">
        <f>IFERROR(VLOOKUP(AL18,Ereignistabelle[],2,FALSE),"")</f>
        <v/>
      </c>
      <c r="AN19" s="412"/>
      <c r="AO19" s="412"/>
      <c r="AP19" s="412"/>
      <c r="AQ19" s="412"/>
      <c r="AR19" s="413"/>
      <c r="AS19" s="413"/>
      <c r="AT19" s="414" t="str">
        <f>IFERROR(VLOOKUP(AL18,Serientermine,2,FALSE),"")</f>
        <v/>
      </c>
      <c r="AU19" s="507"/>
      <c r="AV19" s="416" t="str">
        <f>IFERROR(VLOOKUP(AU18,Ereignistabelle[],2,FALSE),"")</f>
        <v/>
      </c>
      <c r="AW19" s="412"/>
      <c r="AX19" s="412"/>
      <c r="AY19" s="412"/>
      <c r="AZ19" s="412"/>
      <c r="BA19" s="413"/>
      <c r="BB19" s="413"/>
      <c r="BC19" s="414" t="str">
        <f>IFERROR(VLOOKUP(AU18,Serientermine,2,FALSE),"")</f>
        <v/>
      </c>
      <c r="BD19" s="507"/>
      <c r="BE19" s="416" t="str">
        <f>IFERROR(VLOOKUP(BD18,Ereignistabelle[],2,FALSE),"")</f>
        <v/>
      </c>
      <c r="BF19" s="412"/>
      <c r="BG19" s="412"/>
      <c r="BH19" s="412"/>
      <c r="BI19" s="412"/>
      <c r="BJ19" s="413"/>
      <c r="BK19" s="413"/>
      <c r="BL19" s="414" t="str">
        <f>IFERROR(VLOOKUP(BD18,Serientermine,2,FALSE),"")</f>
        <v/>
      </c>
      <c r="BM19" s="507"/>
      <c r="BN19" s="416" t="str">
        <f>IFERROR(VLOOKUP(BM18,Ereignistabelle[],2,FALSE),"")</f>
        <v/>
      </c>
      <c r="BO19" s="412"/>
      <c r="BP19" s="412"/>
      <c r="BQ19" s="412"/>
      <c r="BR19" s="412"/>
      <c r="BS19" s="413"/>
      <c r="BT19" s="413"/>
      <c r="BU19" s="414" t="str">
        <f>IFERROR(VLOOKUP(BM18,Serientermine,2,FALSE),"")</f>
        <v/>
      </c>
      <c r="BV19" s="507"/>
      <c r="BW19" s="416" t="str">
        <f>IFERROR(VLOOKUP(BV18,Ereignistabelle[],2,FALSE),"")</f>
        <v/>
      </c>
      <c r="BX19" s="412"/>
      <c r="BY19" s="412"/>
      <c r="BZ19" s="412"/>
      <c r="CA19" s="412"/>
      <c r="CB19" s="413"/>
      <c r="CC19" s="413"/>
      <c r="CD19" s="414" t="str">
        <f>IFERROR(VLOOKUP(BV18,Serientermine,2,FALSE),"")</f>
        <v/>
      </c>
      <c r="CE19" s="507"/>
      <c r="CF19" s="416" t="str">
        <f>IFERROR(VLOOKUP(CE18,Ereignistabelle[],2,FALSE),"")</f>
        <v/>
      </c>
      <c r="CG19" s="412"/>
      <c r="CH19" s="412"/>
      <c r="CI19" s="412"/>
      <c r="CJ19" s="412"/>
      <c r="CK19" s="413"/>
      <c r="CL19" s="413"/>
      <c r="CM19" s="414" t="str">
        <f>IFERROR(VLOOKUP(CE18,Serientermine,2,FALSE),"")</f>
        <v/>
      </c>
      <c r="CN19" s="507"/>
      <c r="CO19" s="411" t="str">
        <f>IFERROR(VLOOKUP(CN18,Ereignistabelle[],2,FALSE),"")</f>
        <v/>
      </c>
      <c r="CP19" s="412"/>
      <c r="CQ19" s="412"/>
      <c r="CR19" s="412"/>
      <c r="CS19" s="412"/>
      <c r="CT19" s="413"/>
      <c r="CU19" s="413"/>
      <c r="CV19" s="414" t="str">
        <f>IFERROR(VLOOKUP(CN18,Serientermine,2,FALSE),"")</f>
        <v/>
      </c>
      <c r="CW19" s="507"/>
      <c r="CX19" s="416" t="str">
        <f>IFERROR(VLOOKUP(CW18,Ereignistabelle[],2,FALSE),"")</f>
        <v/>
      </c>
      <c r="CY19" s="412"/>
      <c r="CZ19" s="412"/>
      <c r="DA19" s="412"/>
      <c r="DB19" s="412"/>
      <c r="DC19" s="413"/>
      <c r="DD19" s="413"/>
      <c r="DE19" s="414" t="str">
        <f>IFERROR(VLOOKUP(CW18,Serientermine,2,FALSE),"")</f>
        <v/>
      </c>
    </row>
    <row r="20" spans="1:109" ht="18" customHeight="1" x14ac:dyDescent="0.25">
      <c r="A20" s="501" t="s">
        <v>16</v>
      </c>
      <c r="B20" s="510">
        <f>IF(B24-2&lt;(DATE(Kalenderjahr,1,1)),"",B24-2)</f>
        <v>44198</v>
      </c>
      <c r="C20" s="417" t="str">
        <f>IFERROR(VLOOKUP(B20,FeiertageBW[#All],2,FALSE),"")</f>
        <v/>
      </c>
      <c r="D20" s="418"/>
      <c r="E20" s="418"/>
      <c r="F20" s="418"/>
      <c r="G20" s="419"/>
      <c r="H20" s="420"/>
      <c r="I20" s="420"/>
      <c r="J20" s="421"/>
      <c r="K20" s="510" t="str">
        <f>IF(K24-2&lt;(DATE(Kalenderjahr,2,1)),"",K24-2)</f>
        <v/>
      </c>
      <c r="L20" s="417" t="str">
        <f>IFERROR(VLOOKUP(K20,FeiertageBW[#All],2,FALSE),"")</f>
        <v/>
      </c>
      <c r="M20" s="418"/>
      <c r="N20" s="418"/>
      <c r="O20" s="418"/>
      <c r="P20" s="419"/>
      <c r="Q20" s="420"/>
      <c r="R20" s="420"/>
      <c r="S20" s="421"/>
      <c r="T20" s="510" t="str">
        <f>IF(T24-2&lt;(DATE(Kalenderjahr,3,1)),"",T24-2)</f>
        <v/>
      </c>
      <c r="U20" s="417" t="str">
        <f>IFERROR(VLOOKUP(T20,FeiertageBW[#All],2,FALSE),"")</f>
        <v/>
      </c>
      <c r="V20" s="418"/>
      <c r="W20" s="418"/>
      <c r="X20" s="418"/>
      <c r="Y20" s="419"/>
      <c r="Z20" s="420"/>
      <c r="AA20" s="420"/>
      <c r="AB20" s="421"/>
      <c r="AC20" s="510">
        <f>IF(AC24-2&lt;(DATE(Kalenderjahr,4,1)),"",AC24-2)</f>
        <v>44289</v>
      </c>
      <c r="AD20" s="417" t="str">
        <f>IFERROR(VLOOKUP(AC20,FeiertageBW[#All],2,FALSE),"")</f>
        <v/>
      </c>
      <c r="AE20" s="418"/>
      <c r="AF20" s="418"/>
      <c r="AG20" s="418"/>
      <c r="AH20" s="419"/>
      <c r="AI20" s="420"/>
      <c r="AJ20" s="420"/>
      <c r="AK20" s="421"/>
      <c r="AL20" s="510">
        <f>IF(AL24-2&lt;(DATE(Kalenderjahr,5,1)),"",AL24-2)</f>
        <v>44317</v>
      </c>
      <c r="AM20" s="417" t="str">
        <f>IFERROR(VLOOKUP(AL20,FeiertageBW[#All],2,FALSE),"")</f>
        <v>1. Mai/Tag der Arbeit</v>
      </c>
      <c r="AN20" s="418"/>
      <c r="AO20" s="418"/>
      <c r="AP20" s="418"/>
      <c r="AQ20" s="419"/>
      <c r="AR20" s="420"/>
      <c r="AS20" s="420"/>
      <c r="AT20" s="421"/>
      <c r="AU20" s="510">
        <f>IF(AU24-2&lt;(DATE(Kalenderjahr,6,1)),"",AU24-2)</f>
        <v>44352</v>
      </c>
      <c r="AV20" s="417" t="str">
        <f>IFERROR(VLOOKUP(AU20,FeiertageBW[#All],2,FALSE),"")</f>
        <v/>
      </c>
      <c r="AW20" s="418"/>
      <c r="AX20" s="418"/>
      <c r="AY20" s="418"/>
      <c r="AZ20" s="419"/>
      <c r="BA20" s="420"/>
      <c r="BB20" s="420"/>
      <c r="BC20" s="421"/>
      <c r="BD20" s="510">
        <f>IF(BD24-2&lt;(DATE(Kalenderjahr,7,1)),"",BD24-2)</f>
        <v>44380</v>
      </c>
      <c r="BE20" s="417" t="str">
        <f>IFERROR(VLOOKUP(BD20,FeiertageBW[#All],2,FALSE),"")</f>
        <v/>
      </c>
      <c r="BF20" s="418"/>
      <c r="BG20" s="418"/>
      <c r="BH20" s="418"/>
      <c r="BI20" s="419"/>
      <c r="BJ20" s="420"/>
      <c r="BK20" s="420"/>
      <c r="BL20" s="421"/>
      <c r="BM20" s="510" t="str">
        <f>IF(BM24-2&lt;(DATE(Kalenderjahr,8,1)),"",BM24-2)</f>
        <v/>
      </c>
      <c r="BN20" s="417" t="str">
        <f>IFERROR(VLOOKUP(BM20,FeiertageBW[#All],2,FALSE),"")</f>
        <v/>
      </c>
      <c r="BO20" s="418"/>
      <c r="BP20" s="418"/>
      <c r="BQ20" s="418"/>
      <c r="BR20" s="419"/>
      <c r="BS20" s="420"/>
      <c r="BT20" s="420"/>
      <c r="BU20" s="421"/>
      <c r="BV20" s="510">
        <f>IF(BV24-2&lt;(DATE(Kalenderjahr,9,1)),"",BV24-2)</f>
        <v>44443</v>
      </c>
      <c r="BW20" s="417" t="str">
        <f>IFERROR(VLOOKUP(BV20,FeiertageBW[#All],2,FALSE),"")</f>
        <v/>
      </c>
      <c r="BX20" s="418"/>
      <c r="BY20" s="418"/>
      <c r="BZ20" s="418"/>
      <c r="CA20" s="419"/>
      <c r="CB20" s="420"/>
      <c r="CC20" s="420"/>
      <c r="CD20" s="421"/>
      <c r="CE20" s="510">
        <f>IF(CE24-2&lt;(DATE(Kalenderjahr,10,1)),"",CE24-2)</f>
        <v>44471</v>
      </c>
      <c r="CF20" s="417" t="str">
        <f>IFERROR(VLOOKUP(CE20,FeiertageBW[#All],2,FALSE),"")</f>
        <v/>
      </c>
      <c r="CG20" s="418"/>
      <c r="CH20" s="418"/>
      <c r="CI20" s="418"/>
      <c r="CJ20" s="419"/>
      <c r="CK20" s="420"/>
      <c r="CL20" s="420"/>
      <c r="CM20" s="421"/>
      <c r="CN20" s="510" t="str">
        <f>IF(CN24-2&lt;(DATE(Kalenderjahr,11,1)),"",CN24-2)</f>
        <v/>
      </c>
      <c r="CO20" s="417" t="str">
        <f>IFERROR(VLOOKUP(CN20,FeiertageBW[#All],2,FALSE),"")</f>
        <v/>
      </c>
      <c r="CP20" s="418"/>
      <c r="CQ20" s="418"/>
      <c r="CR20" s="418"/>
      <c r="CS20" s="419"/>
      <c r="CT20" s="420"/>
      <c r="CU20" s="420"/>
      <c r="CV20" s="421"/>
      <c r="CW20" s="510">
        <f>IF(CW24-2&lt;(DATE(Kalenderjahr,12,1)),"",CW24-2)</f>
        <v>44534</v>
      </c>
      <c r="CX20" s="417" t="str">
        <f>IFERROR(VLOOKUP(CW20,FeiertageBW[#All],2,FALSE),"")</f>
        <v/>
      </c>
      <c r="CY20" s="418"/>
      <c r="CZ20" s="418"/>
      <c r="DA20" s="418"/>
      <c r="DB20" s="419"/>
      <c r="DC20" s="420"/>
      <c r="DD20" s="420"/>
      <c r="DE20" s="421"/>
    </row>
    <row r="21" spans="1:109" s="12" customFormat="1" ht="18" customHeight="1" x14ac:dyDescent="0.25">
      <c r="A21" s="501"/>
      <c r="B21" s="511"/>
      <c r="C21" s="422" t="str">
        <f>IFERROR(VLOOKUP(B20,Ereignistabelle[],2,FALSE),"")</f>
        <v/>
      </c>
      <c r="D21" s="423"/>
      <c r="E21" s="423"/>
      <c r="F21" s="423"/>
      <c r="G21" s="423"/>
      <c r="H21" s="424"/>
      <c r="I21" s="424"/>
      <c r="J21" s="425" t="str">
        <f>IFERROR(VLOOKUP(B20,Serientermine,2,FALSE),"")</f>
        <v/>
      </c>
      <c r="K21" s="511"/>
      <c r="L21" s="422" t="str">
        <f>IFERROR(VLOOKUP(K20,Ereignistabelle[],2,FALSE),"")</f>
        <v/>
      </c>
      <c r="M21" s="423"/>
      <c r="N21" s="423"/>
      <c r="O21" s="423"/>
      <c r="P21" s="423"/>
      <c r="Q21" s="424"/>
      <c r="R21" s="424"/>
      <c r="S21" s="425" t="str">
        <f>IFERROR(VLOOKUP(K20,Serientermine,2,FALSE),"")</f>
        <v/>
      </c>
      <c r="T21" s="511"/>
      <c r="U21" s="422" t="str">
        <f>IFERROR(VLOOKUP(T20,Ereignistabelle[],2,FALSE),"")</f>
        <v/>
      </c>
      <c r="V21" s="423"/>
      <c r="W21" s="423"/>
      <c r="X21" s="423"/>
      <c r="Y21" s="423"/>
      <c r="Z21" s="424"/>
      <c r="AA21" s="424"/>
      <c r="AB21" s="425" t="str">
        <f>IFERROR(VLOOKUP(T20,Serientermine,2,FALSE),"")</f>
        <v/>
      </c>
      <c r="AC21" s="511"/>
      <c r="AD21" s="422" t="str">
        <f>IFERROR(VLOOKUP(AC20,Ereignistabelle[],2,FALSE),"")</f>
        <v/>
      </c>
      <c r="AE21" s="423"/>
      <c r="AF21" s="423"/>
      <c r="AG21" s="423"/>
      <c r="AH21" s="423"/>
      <c r="AI21" s="424"/>
      <c r="AJ21" s="424"/>
      <c r="AK21" s="425" t="str">
        <f>IFERROR(VLOOKUP(AC20,Serientermine,2,FALSE),"")</f>
        <v/>
      </c>
      <c r="AL21" s="511"/>
      <c r="AM21" s="422" t="str">
        <f>IFERROR(VLOOKUP(AL20,Ereignistabelle[],2,FALSE),"")</f>
        <v/>
      </c>
      <c r="AN21" s="423"/>
      <c r="AO21" s="423"/>
      <c r="AP21" s="423"/>
      <c r="AQ21" s="423"/>
      <c r="AR21" s="424"/>
      <c r="AS21" s="424"/>
      <c r="AT21" s="425" t="str">
        <f>IFERROR(VLOOKUP(AL20,Serientermine,2,FALSE),"")</f>
        <v/>
      </c>
      <c r="AU21" s="511"/>
      <c r="AV21" s="422" t="str">
        <f>IFERROR(VLOOKUP(AU20,Ereignistabelle[],2,FALSE),"")</f>
        <v/>
      </c>
      <c r="AW21" s="423"/>
      <c r="AX21" s="423"/>
      <c r="AY21" s="423"/>
      <c r="AZ21" s="423"/>
      <c r="BA21" s="424"/>
      <c r="BB21" s="424"/>
      <c r="BC21" s="425" t="str">
        <f>IFERROR(VLOOKUP(AU20,Serientermine,2,FALSE),"")</f>
        <v/>
      </c>
      <c r="BD21" s="511"/>
      <c r="BE21" s="422" t="str">
        <f>IFERROR(VLOOKUP(BD20,Ereignistabelle[],2,FALSE),"")</f>
        <v/>
      </c>
      <c r="BF21" s="423"/>
      <c r="BG21" s="423"/>
      <c r="BH21" s="423"/>
      <c r="BI21" s="423"/>
      <c r="BJ21" s="424"/>
      <c r="BK21" s="424"/>
      <c r="BL21" s="425" t="str">
        <f>IFERROR(VLOOKUP(BD20,Serientermine,2,FALSE),"")</f>
        <v/>
      </c>
      <c r="BM21" s="511"/>
      <c r="BN21" s="422" t="str">
        <f>IFERROR(VLOOKUP(BM20,Ereignistabelle[],2,FALSE),"")</f>
        <v/>
      </c>
      <c r="BO21" s="423"/>
      <c r="BP21" s="423"/>
      <c r="BQ21" s="423"/>
      <c r="BR21" s="423"/>
      <c r="BS21" s="424"/>
      <c r="BT21" s="424"/>
      <c r="BU21" s="425" t="str">
        <f>IFERROR(VLOOKUP(BM20,Serientermine,2,FALSE),"")</f>
        <v/>
      </c>
      <c r="BV21" s="511"/>
      <c r="BW21" s="422" t="str">
        <f>IFERROR(VLOOKUP(BV20,Ereignistabelle[],2,FALSE),"")</f>
        <v/>
      </c>
      <c r="BX21" s="423"/>
      <c r="BY21" s="423"/>
      <c r="BZ21" s="423"/>
      <c r="CA21" s="423"/>
      <c r="CB21" s="424"/>
      <c r="CC21" s="424"/>
      <c r="CD21" s="425" t="str">
        <f>IFERROR(VLOOKUP(BV20,Serientermine,2,FALSE),"")</f>
        <v/>
      </c>
      <c r="CE21" s="511"/>
      <c r="CF21" s="422" t="str">
        <f>IFERROR(VLOOKUP(CE20,Ereignistabelle[],2,FALSE),"")</f>
        <v/>
      </c>
      <c r="CG21" s="423"/>
      <c r="CH21" s="423"/>
      <c r="CI21" s="423"/>
      <c r="CJ21" s="423"/>
      <c r="CK21" s="424"/>
      <c r="CL21" s="424"/>
      <c r="CM21" s="425" t="str">
        <f>IFERROR(VLOOKUP(CE20,Serientermine,2,FALSE),"")</f>
        <v/>
      </c>
      <c r="CN21" s="511"/>
      <c r="CO21" s="405" t="str">
        <f>IFERROR(VLOOKUP(CN20,Ereignistabelle[],2,FALSE),"")</f>
        <v/>
      </c>
      <c r="CP21" s="423"/>
      <c r="CQ21" s="423"/>
      <c r="CR21" s="423"/>
      <c r="CS21" s="423"/>
      <c r="CT21" s="424"/>
      <c r="CU21" s="424"/>
      <c r="CV21" s="425" t="str">
        <f>IFERROR(VLOOKUP(CN20,Serientermine,2,FALSE),"")</f>
        <v/>
      </c>
      <c r="CW21" s="511"/>
      <c r="CX21" s="422" t="str">
        <f>IFERROR(VLOOKUP(CW20,Ereignistabelle[],2,FALSE),"")</f>
        <v/>
      </c>
      <c r="CY21" s="423"/>
      <c r="CZ21" s="423"/>
      <c r="DA21" s="423"/>
      <c r="DB21" s="423"/>
      <c r="DC21" s="424"/>
      <c r="DD21" s="424"/>
      <c r="DE21" s="425" t="str">
        <f>IFERROR(VLOOKUP(CW20,Serientermine,2,FALSE),"")</f>
        <v/>
      </c>
    </row>
    <row r="22" spans="1:109" ht="18" customHeight="1" x14ac:dyDescent="0.25">
      <c r="A22" s="501" t="s">
        <v>17</v>
      </c>
      <c r="B22" s="510">
        <f>IF(B24-1&lt;(DATE(Kalenderjahr,1,1)),"",B24-1)</f>
        <v>44199</v>
      </c>
      <c r="C22" s="417" t="str">
        <f>IFERROR(VLOOKUP(B22,FeiertageBW[#All],2,FALSE),"")</f>
        <v/>
      </c>
      <c r="D22" s="418"/>
      <c r="E22" s="418"/>
      <c r="F22" s="418"/>
      <c r="G22" s="419"/>
      <c r="H22" s="420"/>
      <c r="I22" s="420"/>
      <c r="J22" s="421"/>
      <c r="K22" s="510" t="str">
        <f>IF(K24-1&lt;(DATE(Kalenderjahr,2,1)),"",K24-1)</f>
        <v/>
      </c>
      <c r="L22" s="417" t="str">
        <f>IFERROR(VLOOKUP(K22,FeiertageBW[#All],2,FALSE),"")</f>
        <v/>
      </c>
      <c r="M22" s="418"/>
      <c r="N22" s="418"/>
      <c r="O22" s="418"/>
      <c r="P22" s="419"/>
      <c r="Q22" s="420"/>
      <c r="R22" s="420"/>
      <c r="S22" s="421"/>
      <c r="T22" s="510" t="str">
        <f>IF(T24-1&lt;(DATE(Kalenderjahr,3,1)),"",T24-1)</f>
        <v/>
      </c>
      <c r="U22" s="417" t="str">
        <f>IFERROR(VLOOKUP(T22,FeiertageBW[#All],2,FALSE),"")</f>
        <v/>
      </c>
      <c r="V22" s="418"/>
      <c r="W22" s="418"/>
      <c r="X22" s="418"/>
      <c r="Y22" s="419"/>
      <c r="Z22" s="420"/>
      <c r="AA22" s="420"/>
      <c r="AB22" s="421"/>
      <c r="AC22" s="510">
        <f>IF(AC24-1&lt;(DATE(Kalenderjahr,4,1)),"",AC24-1)</f>
        <v>44290</v>
      </c>
      <c r="AD22" s="417" t="str">
        <f>IFERROR(VLOOKUP(AC22,FeiertageBW[#All],2,FALSE),"")</f>
        <v>Ostersonntag</v>
      </c>
      <c r="AE22" s="418"/>
      <c r="AF22" s="418"/>
      <c r="AG22" s="418"/>
      <c r="AH22" s="419"/>
      <c r="AI22" s="420"/>
      <c r="AJ22" s="420"/>
      <c r="AK22" s="421"/>
      <c r="AL22" s="510">
        <f>IF(AL24-1&lt;(DATE(Kalenderjahr,5,1)),"",AL24-1)</f>
        <v>44318</v>
      </c>
      <c r="AM22" s="417" t="str">
        <f>IFERROR(VLOOKUP(AL22,FeiertageBW[#All],2,FALSE),"")</f>
        <v/>
      </c>
      <c r="AN22" s="418"/>
      <c r="AO22" s="418"/>
      <c r="AP22" s="418"/>
      <c r="AQ22" s="419"/>
      <c r="AR22" s="420"/>
      <c r="AS22" s="420"/>
      <c r="AT22" s="421"/>
      <c r="AU22" s="510">
        <f>IF(AU24-1&lt;(DATE(Kalenderjahr,6,1)),"",AU24-1)</f>
        <v>44353</v>
      </c>
      <c r="AV22" s="417" t="str">
        <f>IFERROR(VLOOKUP(AU22,FeiertageBW[#All],2,FALSE),"")</f>
        <v/>
      </c>
      <c r="AW22" s="418"/>
      <c r="AX22" s="418"/>
      <c r="AY22" s="418"/>
      <c r="AZ22" s="419"/>
      <c r="BA22" s="420"/>
      <c r="BB22" s="420"/>
      <c r="BC22" s="421"/>
      <c r="BD22" s="510">
        <f>IF(BD24-1&lt;(DATE(Kalenderjahr,7,1)),"",BD24-1)</f>
        <v>44381</v>
      </c>
      <c r="BE22" s="417" t="str">
        <f>IFERROR(VLOOKUP(BD22,FeiertageBW[#All],2,FALSE),"")</f>
        <v/>
      </c>
      <c r="BF22" s="418"/>
      <c r="BG22" s="418"/>
      <c r="BH22" s="418"/>
      <c r="BI22" s="419"/>
      <c r="BJ22" s="420"/>
      <c r="BK22" s="420"/>
      <c r="BL22" s="421"/>
      <c r="BM22" s="510">
        <f>IF(BM24-1&lt;(DATE(Kalenderjahr,8,1)),"",BM24-1)</f>
        <v>44409</v>
      </c>
      <c r="BN22" s="417" t="str">
        <f>IFERROR(VLOOKUP(BM22,FeiertageBW[#All],2,FALSE),"")</f>
        <v/>
      </c>
      <c r="BO22" s="418"/>
      <c r="BP22" s="418"/>
      <c r="BQ22" s="418"/>
      <c r="BR22" s="419"/>
      <c r="BS22" s="420"/>
      <c r="BT22" s="420"/>
      <c r="BU22" s="421"/>
      <c r="BV22" s="510">
        <f>IF(BV24-1&lt;(DATE(Kalenderjahr,9,1)),"",BV24-1)</f>
        <v>44444</v>
      </c>
      <c r="BW22" s="417" t="str">
        <f>IFERROR(VLOOKUP(BV22,FeiertageBW[#All],2,FALSE),"")</f>
        <v/>
      </c>
      <c r="BX22" s="418"/>
      <c r="BY22" s="418"/>
      <c r="BZ22" s="418"/>
      <c r="CA22" s="419"/>
      <c r="CB22" s="420"/>
      <c r="CC22" s="420"/>
      <c r="CD22" s="421"/>
      <c r="CE22" s="510">
        <f>IF(CE24-1&lt;(DATE(Kalenderjahr,10,1)),"",CE24-1)</f>
        <v>44472</v>
      </c>
      <c r="CF22" s="417" t="str">
        <f>IFERROR(VLOOKUP(CE22,FeiertageBW[#All],2,FALSE),"")</f>
        <v>Tag d. Deut. Einheit</v>
      </c>
      <c r="CG22" s="418"/>
      <c r="CH22" s="418"/>
      <c r="CI22" s="418"/>
      <c r="CJ22" s="419"/>
      <c r="CK22" s="420"/>
      <c r="CL22" s="420"/>
      <c r="CM22" s="421"/>
      <c r="CN22" s="510" t="str">
        <f>IF(CN24-1&lt;(DATE(Kalenderjahr,11,1)),"",CN24-1)</f>
        <v/>
      </c>
      <c r="CO22" s="417" t="str">
        <f>IFERROR(VLOOKUP(CN22,FeiertageBW[#All],2,FALSE),"")</f>
        <v/>
      </c>
      <c r="CP22" s="418"/>
      <c r="CQ22" s="418"/>
      <c r="CR22" s="418"/>
      <c r="CS22" s="419"/>
      <c r="CT22" s="420"/>
      <c r="CU22" s="420"/>
      <c r="CV22" s="421"/>
      <c r="CW22" s="510">
        <f>IF(CW24-1&lt;(DATE(Kalenderjahr,12,1)),"",CW24-1)</f>
        <v>44535</v>
      </c>
      <c r="CX22" s="417" t="str">
        <f>IFERROR(VLOOKUP(CW22,FeiertageBW[#All],2,FALSE),"")</f>
        <v>2. Advent</v>
      </c>
      <c r="CY22" s="418"/>
      <c r="CZ22" s="418"/>
      <c r="DA22" s="418"/>
      <c r="DB22" s="419"/>
      <c r="DC22" s="420"/>
      <c r="DD22" s="420"/>
      <c r="DE22" s="421"/>
    </row>
    <row r="23" spans="1:109" s="12" customFormat="1" ht="18" customHeight="1" x14ac:dyDescent="0.25">
      <c r="A23" s="501"/>
      <c r="B23" s="511"/>
      <c r="C23" s="422" t="str">
        <f>IFERROR(VLOOKUP(B22,Ereignistabelle[],2,FALSE),"")</f>
        <v/>
      </c>
      <c r="D23" s="423"/>
      <c r="E23" s="423"/>
      <c r="F23" s="423"/>
      <c r="G23" s="423"/>
      <c r="H23" s="424"/>
      <c r="I23" s="424"/>
      <c r="J23" s="425" t="str">
        <f>IFERROR(VLOOKUP(B22,Serientermine,2,FALSE),"")</f>
        <v/>
      </c>
      <c r="K23" s="511"/>
      <c r="L23" s="422" t="str">
        <f>IFERROR(VLOOKUP(K22,Ereignistabelle[],2,FALSE),"")</f>
        <v/>
      </c>
      <c r="M23" s="423"/>
      <c r="N23" s="423"/>
      <c r="O23" s="423"/>
      <c r="P23" s="423"/>
      <c r="Q23" s="424"/>
      <c r="R23" s="424"/>
      <c r="S23" s="425" t="str">
        <f>IFERROR(VLOOKUP(K22,Serientermine,2,FALSE),"")</f>
        <v/>
      </c>
      <c r="T23" s="511"/>
      <c r="U23" s="422" t="str">
        <f>IFERROR(VLOOKUP(T22,Ereignistabelle[],2,FALSE),"")</f>
        <v/>
      </c>
      <c r="V23" s="423"/>
      <c r="W23" s="423"/>
      <c r="X23" s="423"/>
      <c r="Y23" s="423"/>
      <c r="Z23" s="424"/>
      <c r="AA23" s="424"/>
      <c r="AB23" s="425" t="str">
        <f>IFERROR(VLOOKUP(T22,Serientermine,2,FALSE),"")</f>
        <v/>
      </c>
      <c r="AC23" s="511"/>
      <c r="AD23" s="422" t="str">
        <f>IFERROR(VLOOKUP(AC22,Ereignistabelle[],2,FALSE),"")</f>
        <v/>
      </c>
      <c r="AE23" s="423"/>
      <c r="AF23" s="423"/>
      <c r="AG23" s="423"/>
      <c r="AH23" s="423"/>
      <c r="AI23" s="424"/>
      <c r="AJ23" s="424"/>
      <c r="AK23" s="425" t="str">
        <f>IFERROR(VLOOKUP(AC22,Serientermine,2,FALSE),"")</f>
        <v/>
      </c>
      <c r="AL23" s="511"/>
      <c r="AM23" s="422" t="str">
        <f>IFERROR(VLOOKUP(AL22,Ereignistabelle[],2,FALSE),"")</f>
        <v/>
      </c>
      <c r="AN23" s="423"/>
      <c r="AO23" s="423"/>
      <c r="AP23" s="423"/>
      <c r="AQ23" s="423"/>
      <c r="AR23" s="424"/>
      <c r="AS23" s="424"/>
      <c r="AT23" s="425" t="str">
        <f>IFERROR(VLOOKUP(AL22,Serientermine,2,FALSE),"")</f>
        <v/>
      </c>
      <c r="AU23" s="511"/>
      <c r="AV23" s="422" t="str">
        <f>IFERROR(VLOOKUP(AU22,Ereignistabelle[],2,FALSE),"")</f>
        <v/>
      </c>
      <c r="AW23" s="423"/>
      <c r="AX23" s="423"/>
      <c r="AY23" s="423"/>
      <c r="AZ23" s="423"/>
      <c r="BA23" s="424"/>
      <c r="BB23" s="424"/>
      <c r="BC23" s="425" t="str">
        <f>IFERROR(VLOOKUP(AU22,Serientermine,2,FALSE),"")</f>
        <v/>
      </c>
      <c r="BD23" s="511"/>
      <c r="BE23" s="422" t="str">
        <f>IFERROR(VLOOKUP(BD22,Ereignistabelle[],2,FALSE),"")</f>
        <v/>
      </c>
      <c r="BF23" s="423"/>
      <c r="BG23" s="423"/>
      <c r="BH23" s="423"/>
      <c r="BI23" s="423"/>
      <c r="BJ23" s="424"/>
      <c r="BK23" s="424"/>
      <c r="BL23" s="425" t="str">
        <f>IFERROR(VLOOKUP(BD22,Serientermine,2,FALSE),"")</f>
        <v/>
      </c>
      <c r="BM23" s="511"/>
      <c r="BN23" s="422" t="str">
        <f>IFERROR(VLOOKUP(BM22,Ereignistabelle[],2,FALSE),"")</f>
        <v/>
      </c>
      <c r="BO23" s="423"/>
      <c r="BP23" s="423"/>
      <c r="BQ23" s="423"/>
      <c r="BR23" s="423"/>
      <c r="BS23" s="424"/>
      <c r="BT23" s="424"/>
      <c r="BU23" s="425" t="str">
        <f>IFERROR(VLOOKUP(BM22,Serientermine,2,FALSE),"")</f>
        <v/>
      </c>
      <c r="BV23" s="511"/>
      <c r="BW23" s="422" t="str">
        <f>IFERROR(VLOOKUP(BV22,Ereignistabelle[],2,FALSE),"")</f>
        <v/>
      </c>
      <c r="BX23" s="423"/>
      <c r="BY23" s="423"/>
      <c r="BZ23" s="423"/>
      <c r="CA23" s="423"/>
      <c r="CB23" s="424"/>
      <c r="CC23" s="424"/>
      <c r="CD23" s="425" t="str">
        <f>IFERROR(VLOOKUP(BV22,Serientermine,2,FALSE),"")</f>
        <v/>
      </c>
      <c r="CE23" s="511"/>
      <c r="CF23" s="422" t="str">
        <f>IFERROR(VLOOKUP(CE22,Ereignistabelle[],2,FALSE),"")</f>
        <v/>
      </c>
      <c r="CG23" s="423"/>
      <c r="CH23" s="423"/>
      <c r="CI23" s="423"/>
      <c r="CJ23" s="423"/>
      <c r="CK23" s="424"/>
      <c r="CL23" s="424"/>
      <c r="CM23" s="425" t="str">
        <f>IFERROR(VLOOKUP(CE22,Serientermine,2,FALSE),"")</f>
        <v/>
      </c>
      <c r="CN23" s="511"/>
      <c r="CO23" s="405" t="str">
        <f>IFERROR(VLOOKUP(CN22,Ereignistabelle[],2,FALSE),"")</f>
        <v/>
      </c>
      <c r="CP23" s="423"/>
      <c r="CQ23" s="423"/>
      <c r="CR23" s="423"/>
      <c r="CS23" s="423"/>
      <c r="CT23" s="424"/>
      <c r="CU23" s="424"/>
      <c r="CV23" s="425" t="str">
        <f>IFERROR(VLOOKUP(CN22,Serientermine,2,FALSE),"")</f>
        <v/>
      </c>
      <c r="CW23" s="511"/>
      <c r="CX23" s="422" t="str">
        <f>IFERROR(VLOOKUP(CW22,Ereignistabelle[],2,FALSE),"")</f>
        <v/>
      </c>
      <c r="CY23" s="423"/>
      <c r="CZ23" s="423"/>
      <c r="DA23" s="423"/>
      <c r="DB23" s="423"/>
      <c r="DC23" s="424"/>
      <c r="DD23" s="424"/>
      <c r="DE23" s="425" t="str">
        <f>IFERROR(VLOOKUP(CW22,Serientermine,2,FALSE),"")</f>
        <v/>
      </c>
    </row>
    <row r="24" spans="1:109" ht="18" customHeight="1" x14ac:dyDescent="0.25">
      <c r="A24" s="502" t="s">
        <v>18</v>
      </c>
      <c r="B24" s="506">
        <f>IF(WEEKDAY(DATE(Kalenderjahr,1,1),2)=1,DATE(Kalenderjahr,1,1),8-WEEKDAY(DATE(Kalenderjahr,1,1),2)+DATE(Kalenderjahr,1,1))</f>
        <v>44200</v>
      </c>
      <c r="C24" s="404" t="str">
        <f>IFERROR(VLOOKUP(B24,FeiertageBW[#All],2,FALSE),"")</f>
        <v/>
      </c>
      <c r="D24" s="415"/>
      <c r="E24" s="415"/>
      <c r="F24" s="415"/>
      <c r="G24" s="409"/>
      <c r="H24" s="408"/>
      <c r="I24" s="408"/>
      <c r="J24" s="410"/>
      <c r="K24" s="506">
        <f>IF(WEEKDAY(DATE(Kalenderjahr,2,1),2)=1,DATE(Kalenderjahr,2,1),8-WEEKDAY(DATE(Kalenderjahr,2,1),2)+DATE(Kalenderjahr,2,1))</f>
        <v>44228</v>
      </c>
      <c r="L24" s="404" t="str">
        <f>IFERROR(VLOOKUP(K24,FeiertageBW[#All],2,FALSE),"")</f>
        <v/>
      </c>
      <c r="M24" s="415"/>
      <c r="N24" s="415"/>
      <c r="O24" s="415"/>
      <c r="P24" s="409"/>
      <c r="Q24" s="408"/>
      <c r="R24" s="408"/>
      <c r="S24" s="410"/>
      <c r="T24" s="508">
        <f>IF(WEEKDAY(DATE(Kalenderjahr,3,1),2)=1,DATE(Kalenderjahr,3,1),8-WEEKDAY(DATE(Kalenderjahr,3,1),2)+DATE(Kalenderjahr,3,1))</f>
        <v>44256</v>
      </c>
      <c r="U24" s="404" t="str">
        <f>IFERROR(VLOOKUP(T24,FeiertageBW[#All],2,FALSE),"")</f>
        <v/>
      </c>
      <c r="V24" s="415"/>
      <c r="W24" s="415"/>
      <c r="X24" s="415"/>
      <c r="Y24" s="409"/>
      <c r="Z24" s="408"/>
      <c r="AA24" s="408"/>
      <c r="AB24" s="410"/>
      <c r="AC24" s="506">
        <f>IF(WEEKDAY(DATE(Kalenderjahr,4,1),2)=1,DATE(Kalenderjahr,4,1),8-WEEKDAY(DATE(Kalenderjahr,4,1),2)+DATE(Kalenderjahr,4,1))</f>
        <v>44291</v>
      </c>
      <c r="AD24" s="404" t="str">
        <f>IFERROR(VLOOKUP(AC24,FeiertageBW[#All],2,FALSE),"")</f>
        <v>Ostermontag</v>
      </c>
      <c r="AE24" s="415"/>
      <c r="AF24" s="415"/>
      <c r="AG24" s="415"/>
      <c r="AH24" s="409"/>
      <c r="AI24" s="408"/>
      <c r="AJ24" s="408"/>
      <c r="AK24" s="410"/>
      <c r="AL24" s="506">
        <f>IF(WEEKDAY(DATE(Kalenderjahr,5,1),2)=1,DATE(Kalenderjahr,5,1),8-WEEKDAY(DATE(Kalenderjahr,5,1),2)+DATE(Kalenderjahr,5,1))</f>
        <v>44319</v>
      </c>
      <c r="AM24" s="404" t="str">
        <f>IFERROR(VLOOKUP(AL24,FeiertageBW[#All],2,FALSE),"")</f>
        <v/>
      </c>
      <c r="AN24" s="415"/>
      <c r="AO24" s="415"/>
      <c r="AP24" s="415"/>
      <c r="AQ24" s="409"/>
      <c r="AR24" s="408"/>
      <c r="AS24" s="408"/>
      <c r="AT24" s="410"/>
      <c r="AU24" s="506">
        <f>IF(WEEKDAY(DATE(Kalenderjahr,6,1),2)=1,DATE(Kalenderjahr,6,1),8-WEEKDAY(DATE(Kalenderjahr,6,1),2)+DATE(Kalenderjahr,6,1))</f>
        <v>44354</v>
      </c>
      <c r="AV24" s="404" t="str">
        <f>IFERROR(VLOOKUP(AU24,FeiertageBW[#All],2,FALSE),"")</f>
        <v/>
      </c>
      <c r="AW24" s="415"/>
      <c r="AX24" s="415"/>
      <c r="AY24" s="415"/>
      <c r="AZ24" s="409"/>
      <c r="BA24" s="408"/>
      <c r="BB24" s="408"/>
      <c r="BC24" s="410"/>
      <c r="BD24" s="506">
        <f>IF(WEEKDAY(DATE(Kalenderjahr,7,1),2)=1,DATE(Kalenderjahr,7,1),8-WEEKDAY(DATE(Kalenderjahr,7,1),2)+DATE(Kalenderjahr,7,1))</f>
        <v>44382</v>
      </c>
      <c r="BE24" s="404" t="str">
        <f>IFERROR(VLOOKUP(BD24,FeiertageBW[#All],2,FALSE),"")</f>
        <v/>
      </c>
      <c r="BF24" s="415"/>
      <c r="BG24" s="415"/>
      <c r="BH24" s="415"/>
      <c r="BI24" s="409"/>
      <c r="BJ24" s="408"/>
      <c r="BK24" s="408"/>
      <c r="BL24" s="410"/>
      <c r="BM24" s="506">
        <f>IF(WEEKDAY(DATE(Kalenderjahr,8,1),2)=1,DATE(Kalenderjahr,8,1),8-WEEKDAY(DATE(Kalenderjahr,8,1),2)+DATE(Kalenderjahr,8,1))</f>
        <v>44410</v>
      </c>
      <c r="BN24" s="404" t="str">
        <f>IFERROR(VLOOKUP(BM24,FeiertageBW[#All],2,FALSE),"")</f>
        <v/>
      </c>
      <c r="BO24" s="415"/>
      <c r="BP24" s="415"/>
      <c r="BQ24" s="415"/>
      <c r="BR24" s="409"/>
      <c r="BS24" s="408"/>
      <c r="BT24" s="408"/>
      <c r="BU24" s="410"/>
      <c r="BV24" s="506">
        <f>IF(WEEKDAY(DATE(Kalenderjahr,9,1),2)=1,DATE(Kalenderjahr,9,1),8-WEEKDAY(DATE(Kalenderjahr,9,1),2)+DATE(Kalenderjahr,9,1))</f>
        <v>44445</v>
      </c>
      <c r="BW24" s="404" t="str">
        <f>IFERROR(VLOOKUP(BV24,FeiertageBW[#All],2,FALSE),"")</f>
        <v/>
      </c>
      <c r="BX24" s="415"/>
      <c r="BY24" s="415"/>
      <c r="BZ24" s="415"/>
      <c r="CA24" s="409"/>
      <c r="CB24" s="408"/>
      <c r="CC24" s="408"/>
      <c r="CD24" s="410"/>
      <c r="CE24" s="506">
        <f>IF(WEEKDAY(DATE(Kalenderjahr,10,1),2)=1,DATE(Kalenderjahr,10,1),8-WEEKDAY(DATE(Kalenderjahr,10,1),2)+DATE(Kalenderjahr,10,1))</f>
        <v>44473</v>
      </c>
      <c r="CF24" s="404" t="str">
        <f>IFERROR(VLOOKUP(CE24,FeiertageBW[#All],2,FALSE),"")</f>
        <v/>
      </c>
      <c r="CG24" s="415"/>
      <c r="CH24" s="415"/>
      <c r="CI24" s="415"/>
      <c r="CJ24" s="409"/>
      <c r="CK24" s="408"/>
      <c r="CL24" s="408"/>
      <c r="CM24" s="410"/>
      <c r="CN24" s="506">
        <f>IF(WEEKDAY(DATE(Kalenderjahr,11,1),2)=1,DATE(Kalenderjahr,11,1),8-WEEKDAY(DATE(Kalenderjahr,11,1),2)+DATE(Kalenderjahr,11,1))</f>
        <v>44501</v>
      </c>
      <c r="CO24" s="404" t="str">
        <f>IFERROR(VLOOKUP(CN24,FeiertageBW[#All],2,FALSE),"")</f>
        <v>Allerheiligen</v>
      </c>
      <c r="CP24" s="415"/>
      <c r="CQ24" s="415"/>
      <c r="CR24" s="415"/>
      <c r="CS24" s="409"/>
      <c r="CT24" s="408"/>
      <c r="CU24" s="408"/>
      <c r="CV24" s="410"/>
      <c r="CW24" s="506">
        <f>IF(WEEKDAY(DATE(Kalenderjahr,12,1),2)=1,DATE(Kalenderjahr,12,1),8-WEEKDAY(DATE(Kalenderjahr,12,1),2)+DATE(Kalenderjahr,12,1))</f>
        <v>44536</v>
      </c>
      <c r="CX24" s="404" t="str">
        <f>IFERROR(VLOOKUP(CW24,FeiertageBW[#All],2,FALSE),"")</f>
        <v/>
      </c>
      <c r="CY24" s="415"/>
      <c r="CZ24" s="415"/>
      <c r="DA24" s="415"/>
      <c r="DB24" s="409"/>
      <c r="DC24" s="408"/>
      <c r="DD24" s="408"/>
      <c r="DE24" s="410"/>
    </row>
    <row r="25" spans="1:109" s="12" customFormat="1" ht="18" customHeight="1" x14ac:dyDescent="0.25">
      <c r="A25" s="502"/>
      <c r="B25" s="507"/>
      <c r="C25" s="416" t="str">
        <f>IFERROR(VLOOKUP(B24,Ereignistabelle[],2,FALSE),"")</f>
        <v/>
      </c>
      <c r="D25" s="412"/>
      <c r="E25" s="412"/>
      <c r="F25" s="412"/>
      <c r="G25" s="412"/>
      <c r="H25" s="413"/>
      <c r="I25" s="413"/>
      <c r="J25" s="414" t="str">
        <f>IFERROR(VLOOKUP(B24,Serientermine,2,FALSE),"")</f>
        <v/>
      </c>
      <c r="K25" s="507"/>
      <c r="L25" s="416" t="str">
        <f>IFERROR(VLOOKUP(K24,Ereignistabelle[],2,FALSE),"")</f>
        <v/>
      </c>
      <c r="M25" s="412"/>
      <c r="N25" s="412"/>
      <c r="O25" s="412"/>
      <c r="P25" s="412"/>
      <c r="Q25" s="413"/>
      <c r="R25" s="413"/>
      <c r="S25" s="414" t="str">
        <f>IFERROR(VLOOKUP(K24,Serientermine,2,FALSE),"")</f>
        <v/>
      </c>
      <c r="T25" s="509"/>
      <c r="U25" s="416" t="str">
        <f>IFERROR(VLOOKUP(T24,Ereignistabelle[],2,FALSE),"")</f>
        <v/>
      </c>
      <c r="V25" s="412"/>
      <c r="W25" s="412"/>
      <c r="X25" s="412"/>
      <c r="Y25" s="412"/>
      <c r="Z25" s="413"/>
      <c r="AA25" s="413"/>
      <c r="AB25" s="414" t="str">
        <f>IFERROR(VLOOKUP(T24,Serientermine,2,FALSE),"")</f>
        <v/>
      </c>
      <c r="AC25" s="507"/>
      <c r="AD25" s="416" t="str">
        <f>IFERROR(VLOOKUP(AC24,Ereignistabelle[],2,FALSE),"")</f>
        <v/>
      </c>
      <c r="AE25" s="412"/>
      <c r="AF25" s="412"/>
      <c r="AG25" s="412"/>
      <c r="AH25" s="412"/>
      <c r="AI25" s="413"/>
      <c r="AJ25" s="413"/>
      <c r="AK25" s="414" t="str">
        <f>IFERROR(VLOOKUP(AC24,Serientermine,2,FALSE),"")</f>
        <v/>
      </c>
      <c r="AL25" s="507"/>
      <c r="AM25" s="416" t="str">
        <f>IFERROR(VLOOKUP(AL24,Ereignistabelle[],2,FALSE),"")</f>
        <v/>
      </c>
      <c r="AN25" s="412"/>
      <c r="AO25" s="412"/>
      <c r="AP25" s="412"/>
      <c r="AQ25" s="412"/>
      <c r="AR25" s="413"/>
      <c r="AS25" s="413"/>
      <c r="AT25" s="414" t="str">
        <f>IFERROR(VLOOKUP(AL24,Serientermine,2,FALSE),"")</f>
        <v/>
      </c>
      <c r="AU25" s="507"/>
      <c r="AV25" s="416" t="str">
        <f>IFERROR(VLOOKUP(AU24,Ereignistabelle[],2,FALSE),"")</f>
        <v/>
      </c>
      <c r="AW25" s="412"/>
      <c r="AX25" s="412"/>
      <c r="AY25" s="412"/>
      <c r="AZ25" s="412"/>
      <c r="BA25" s="413"/>
      <c r="BB25" s="413"/>
      <c r="BC25" s="414" t="str">
        <f>IFERROR(VLOOKUP(AU24,Serientermine,2,FALSE),"")</f>
        <v/>
      </c>
      <c r="BD25" s="507"/>
      <c r="BE25" s="416" t="str">
        <f>IFERROR(VLOOKUP(BD24,Ereignistabelle[],2,FALSE),"")</f>
        <v/>
      </c>
      <c r="BF25" s="412"/>
      <c r="BG25" s="412"/>
      <c r="BH25" s="412"/>
      <c r="BI25" s="412"/>
      <c r="BJ25" s="413"/>
      <c r="BK25" s="413"/>
      <c r="BL25" s="414" t="str">
        <f>IFERROR(VLOOKUP(BD24,Serientermine,2,FALSE),"")</f>
        <v/>
      </c>
      <c r="BM25" s="507"/>
      <c r="BN25" s="416" t="str">
        <f>IFERROR(VLOOKUP(BM24,Ereignistabelle[],2,FALSE),"")</f>
        <v/>
      </c>
      <c r="BO25" s="412"/>
      <c r="BP25" s="412"/>
      <c r="BQ25" s="412"/>
      <c r="BR25" s="412"/>
      <c r="BS25" s="413"/>
      <c r="BT25" s="413"/>
      <c r="BU25" s="414" t="str">
        <f>IFERROR(VLOOKUP(BM24,Serientermine,2,FALSE),"")</f>
        <v/>
      </c>
      <c r="BV25" s="507"/>
      <c r="BW25" s="416" t="str">
        <f>IFERROR(VLOOKUP(BV24,Ereignistabelle[],2,FALSE),"")</f>
        <v/>
      </c>
      <c r="BX25" s="412"/>
      <c r="BY25" s="412"/>
      <c r="BZ25" s="412"/>
      <c r="CA25" s="412"/>
      <c r="CB25" s="413"/>
      <c r="CC25" s="413"/>
      <c r="CD25" s="414" t="str">
        <f>IFERROR(VLOOKUP(BV24,Serientermine,2,FALSE),"")</f>
        <v/>
      </c>
      <c r="CE25" s="507"/>
      <c r="CF25" s="416" t="str">
        <f>IFERROR(VLOOKUP(CE24,Ereignistabelle[],2,FALSE),"")</f>
        <v/>
      </c>
      <c r="CG25" s="412"/>
      <c r="CH25" s="412"/>
      <c r="CI25" s="412"/>
      <c r="CJ25" s="412"/>
      <c r="CK25" s="413"/>
      <c r="CL25" s="413"/>
      <c r="CM25" s="414" t="str">
        <f>IFERROR(VLOOKUP(CE24,Serientermine,2,FALSE),"")</f>
        <v/>
      </c>
      <c r="CN25" s="507"/>
      <c r="CO25" s="411" t="str">
        <f>IFERROR(VLOOKUP(CN24,Ereignistabelle[],2,FALSE),"")</f>
        <v/>
      </c>
      <c r="CP25" s="412"/>
      <c r="CQ25" s="412"/>
      <c r="CR25" s="412"/>
      <c r="CS25" s="412"/>
      <c r="CT25" s="413"/>
      <c r="CU25" s="413"/>
      <c r="CV25" s="414" t="str">
        <f>IFERROR(VLOOKUP(CN24,Serientermine,2,FALSE),"")</f>
        <v/>
      </c>
      <c r="CW25" s="507"/>
      <c r="CX25" s="416" t="str">
        <f>IFERROR(VLOOKUP(CW24,Ereignistabelle[],2,FALSE),"")</f>
        <v/>
      </c>
      <c r="CY25" s="412"/>
      <c r="CZ25" s="412"/>
      <c r="DA25" s="412"/>
      <c r="DB25" s="412"/>
      <c r="DC25" s="413"/>
      <c r="DD25" s="413"/>
      <c r="DE25" s="414" t="str">
        <f>IFERROR(VLOOKUP(CW24,Serientermine,2,FALSE),"")</f>
        <v/>
      </c>
    </row>
    <row r="26" spans="1:109" ht="18" customHeight="1" x14ac:dyDescent="0.25">
      <c r="A26" s="502" t="s">
        <v>14</v>
      </c>
      <c r="B26" s="506">
        <f>B24+1</f>
        <v>44201</v>
      </c>
      <c r="C26" s="404" t="str">
        <f>IFERROR(VLOOKUP(B26,FeiertageBW[#All],2,FALSE),"")</f>
        <v/>
      </c>
      <c r="D26" s="415"/>
      <c r="E26" s="415"/>
      <c r="F26" s="415"/>
      <c r="G26" s="409"/>
      <c r="H26" s="408"/>
      <c r="I26" s="408"/>
      <c r="J26" s="410"/>
      <c r="K26" s="506">
        <f>K24+1</f>
        <v>44229</v>
      </c>
      <c r="L26" s="404" t="str">
        <f>IFERROR(VLOOKUP(K26,FeiertageBW[#All],2,FALSE),"")</f>
        <v/>
      </c>
      <c r="M26" s="415"/>
      <c r="N26" s="415"/>
      <c r="O26" s="415"/>
      <c r="P26" s="409"/>
      <c r="Q26" s="408"/>
      <c r="R26" s="408"/>
      <c r="S26" s="410"/>
      <c r="T26" s="508">
        <f>T24+1</f>
        <v>44257</v>
      </c>
      <c r="U26" s="404" t="str">
        <f>IFERROR(VLOOKUP(T26,FeiertageBW[#All],2,FALSE),"")</f>
        <v/>
      </c>
      <c r="V26" s="415"/>
      <c r="W26" s="415"/>
      <c r="X26" s="415"/>
      <c r="Y26" s="409"/>
      <c r="Z26" s="408"/>
      <c r="AA26" s="408"/>
      <c r="AB26" s="410"/>
      <c r="AC26" s="506">
        <f>AC24+1</f>
        <v>44292</v>
      </c>
      <c r="AD26" s="404" t="str">
        <f>IFERROR(VLOOKUP(AC26,FeiertageBW[#All],2,FALSE),"")</f>
        <v/>
      </c>
      <c r="AE26" s="415"/>
      <c r="AF26" s="415"/>
      <c r="AG26" s="415"/>
      <c r="AH26" s="409"/>
      <c r="AI26" s="408"/>
      <c r="AJ26" s="408"/>
      <c r="AK26" s="410"/>
      <c r="AL26" s="506">
        <f>AL24+1</f>
        <v>44320</v>
      </c>
      <c r="AM26" s="404" t="str">
        <f>IFERROR(VLOOKUP(AL26,FeiertageBW[#All],2,FALSE),"")</f>
        <v/>
      </c>
      <c r="AN26" s="415"/>
      <c r="AO26" s="415"/>
      <c r="AP26" s="415"/>
      <c r="AQ26" s="409"/>
      <c r="AR26" s="408"/>
      <c r="AS26" s="408"/>
      <c r="AT26" s="410"/>
      <c r="AU26" s="506">
        <f>AU24+1</f>
        <v>44355</v>
      </c>
      <c r="AV26" s="404" t="str">
        <f>IFERROR(VLOOKUP(AU26,FeiertageBW[#All],2,FALSE),"")</f>
        <v/>
      </c>
      <c r="AW26" s="415"/>
      <c r="AX26" s="415"/>
      <c r="AY26" s="415"/>
      <c r="AZ26" s="409"/>
      <c r="BA26" s="408"/>
      <c r="BB26" s="408"/>
      <c r="BC26" s="410"/>
      <c r="BD26" s="506">
        <f>BD24+1</f>
        <v>44383</v>
      </c>
      <c r="BE26" s="404" t="str">
        <f>IFERROR(VLOOKUP(BD26,FeiertageBW[#All],2,FALSE),"")</f>
        <v/>
      </c>
      <c r="BF26" s="415"/>
      <c r="BG26" s="415"/>
      <c r="BH26" s="415"/>
      <c r="BI26" s="409"/>
      <c r="BJ26" s="408"/>
      <c r="BK26" s="408"/>
      <c r="BL26" s="410"/>
      <c r="BM26" s="506">
        <f>BM24+1</f>
        <v>44411</v>
      </c>
      <c r="BN26" s="404" t="str">
        <f>IFERROR(VLOOKUP(BM26,FeiertageBW[#All],2,FALSE),"")</f>
        <v/>
      </c>
      <c r="BO26" s="415"/>
      <c r="BP26" s="415"/>
      <c r="BQ26" s="415"/>
      <c r="BR26" s="409"/>
      <c r="BS26" s="408"/>
      <c r="BT26" s="408"/>
      <c r="BU26" s="410"/>
      <c r="BV26" s="506">
        <f>BV24+1</f>
        <v>44446</v>
      </c>
      <c r="BW26" s="404" t="str">
        <f>IFERROR(VLOOKUP(BV26,FeiertageBW[#All],2,FALSE),"")</f>
        <v/>
      </c>
      <c r="BX26" s="415"/>
      <c r="BY26" s="415"/>
      <c r="BZ26" s="415"/>
      <c r="CA26" s="409"/>
      <c r="CB26" s="408"/>
      <c r="CC26" s="408"/>
      <c r="CD26" s="410"/>
      <c r="CE26" s="506">
        <f>CE24+1</f>
        <v>44474</v>
      </c>
      <c r="CF26" s="404" t="str">
        <f>IFERROR(VLOOKUP(CE26,FeiertageBW[#All],2,FALSE),"")</f>
        <v/>
      </c>
      <c r="CG26" s="415"/>
      <c r="CH26" s="415"/>
      <c r="CI26" s="415"/>
      <c r="CJ26" s="409"/>
      <c r="CK26" s="408"/>
      <c r="CL26" s="408"/>
      <c r="CM26" s="410"/>
      <c r="CN26" s="506">
        <f>CN24+1</f>
        <v>44502</v>
      </c>
      <c r="CO26" s="404" t="str">
        <f>IFERROR(VLOOKUP(CN26,FeiertageBW[#All],2,FALSE),"")</f>
        <v/>
      </c>
      <c r="CP26" s="415"/>
      <c r="CQ26" s="415"/>
      <c r="CR26" s="415"/>
      <c r="CS26" s="409"/>
      <c r="CT26" s="408"/>
      <c r="CU26" s="408"/>
      <c r="CV26" s="410"/>
      <c r="CW26" s="506">
        <f>CW24+1</f>
        <v>44537</v>
      </c>
      <c r="CX26" s="404" t="str">
        <f>IFERROR(VLOOKUP(CW26,FeiertageBW[#All],2,FALSE),"")</f>
        <v/>
      </c>
      <c r="CY26" s="415"/>
      <c r="CZ26" s="415"/>
      <c r="DA26" s="415"/>
      <c r="DB26" s="409"/>
      <c r="DC26" s="408"/>
      <c r="DD26" s="408"/>
      <c r="DE26" s="410"/>
    </row>
    <row r="27" spans="1:109" s="12" customFormat="1" ht="18" customHeight="1" x14ac:dyDescent="0.25">
      <c r="A27" s="502"/>
      <c r="B27" s="507"/>
      <c r="C27" s="416" t="str">
        <f>IFERROR(VLOOKUP(B26,Ereignistabelle[],2,FALSE),"")</f>
        <v/>
      </c>
      <c r="D27" s="412"/>
      <c r="E27" s="412"/>
      <c r="F27" s="412"/>
      <c r="G27" s="412"/>
      <c r="H27" s="413"/>
      <c r="I27" s="413"/>
      <c r="J27" s="414" t="str">
        <f>IFERROR(VLOOKUP(B26,Serientermine,2,FALSE),"")</f>
        <v/>
      </c>
      <c r="K27" s="507"/>
      <c r="L27" s="416" t="str">
        <f>IFERROR(VLOOKUP(K26,Ereignistabelle[],2,FALSE),"")</f>
        <v/>
      </c>
      <c r="M27" s="412"/>
      <c r="N27" s="412"/>
      <c r="O27" s="412"/>
      <c r="P27" s="412"/>
      <c r="Q27" s="413"/>
      <c r="R27" s="413"/>
      <c r="S27" s="414" t="str">
        <f>IFERROR(VLOOKUP(K26,Serientermine,2,FALSE),"")</f>
        <v/>
      </c>
      <c r="T27" s="509"/>
      <c r="U27" s="416" t="str">
        <f>IFERROR(VLOOKUP(T26,Ereignistabelle[],2,FALSE),"")</f>
        <v/>
      </c>
      <c r="V27" s="412"/>
      <c r="W27" s="412"/>
      <c r="X27" s="412"/>
      <c r="Y27" s="412"/>
      <c r="Z27" s="413"/>
      <c r="AA27" s="413"/>
      <c r="AB27" s="414" t="str">
        <f>IFERROR(VLOOKUP(T26,Serientermine,2,FALSE),"")</f>
        <v/>
      </c>
      <c r="AC27" s="507"/>
      <c r="AD27" s="416" t="str">
        <f>IFERROR(VLOOKUP(AC26,Ereignistabelle[],2,FALSE),"")</f>
        <v/>
      </c>
      <c r="AE27" s="412"/>
      <c r="AF27" s="412"/>
      <c r="AG27" s="412"/>
      <c r="AH27" s="412"/>
      <c r="AI27" s="413"/>
      <c r="AJ27" s="413"/>
      <c r="AK27" s="414" t="str">
        <f>IFERROR(VLOOKUP(AC26,Serientermine,2,FALSE),"")</f>
        <v/>
      </c>
      <c r="AL27" s="507"/>
      <c r="AM27" s="416" t="str">
        <f>IFERROR(VLOOKUP(AL26,Ereignistabelle[],2,FALSE),"")</f>
        <v/>
      </c>
      <c r="AN27" s="412"/>
      <c r="AO27" s="412"/>
      <c r="AP27" s="412"/>
      <c r="AQ27" s="412"/>
      <c r="AR27" s="413"/>
      <c r="AS27" s="413"/>
      <c r="AT27" s="414" t="str">
        <f>IFERROR(VLOOKUP(AL26,Serientermine,2,FALSE),"")</f>
        <v/>
      </c>
      <c r="AU27" s="507"/>
      <c r="AV27" s="416" t="str">
        <f>IFERROR(VLOOKUP(AU26,Ereignistabelle[],2,FALSE),"")</f>
        <v/>
      </c>
      <c r="AW27" s="412"/>
      <c r="AX27" s="412"/>
      <c r="AY27" s="412"/>
      <c r="AZ27" s="412"/>
      <c r="BA27" s="413"/>
      <c r="BB27" s="413"/>
      <c r="BC27" s="414" t="str">
        <f>IFERROR(VLOOKUP(AU26,Serientermine,2,FALSE),"")</f>
        <v/>
      </c>
      <c r="BD27" s="507"/>
      <c r="BE27" s="416" t="str">
        <f>IFERROR(VLOOKUP(BD26,Ereignistabelle[],2,FALSE),"")</f>
        <v/>
      </c>
      <c r="BF27" s="412"/>
      <c r="BG27" s="412"/>
      <c r="BH27" s="412"/>
      <c r="BI27" s="412"/>
      <c r="BJ27" s="413"/>
      <c r="BK27" s="413"/>
      <c r="BL27" s="414" t="str">
        <f>IFERROR(VLOOKUP(BD26,Serientermine,2,FALSE),"")</f>
        <v/>
      </c>
      <c r="BM27" s="507"/>
      <c r="BN27" s="416" t="str">
        <f>IFERROR(VLOOKUP(BM26,Ereignistabelle[],2,FALSE),"")</f>
        <v/>
      </c>
      <c r="BO27" s="412"/>
      <c r="BP27" s="412"/>
      <c r="BQ27" s="412"/>
      <c r="BR27" s="412"/>
      <c r="BS27" s="413"/>
      <c r="BT27" s="413"/>
      <c r="BU27" s="414" t="str">
        <f>IFERROR(VLOOKUP(BM26,Serientermine,2,FALSE),"")</f>
        <v/>
      </c>
      <c r="BV27" s="507"/>
      <c r="BW27" s="416" t="str">
        <f>IFERROR(VLOOKUP(BV26,Ereignistabelle[],2,FALSE),"")</f>
        <v/>
      </c>
      <c r="BX27" s="412"/>
      <c r="BY27" s="412"/>
      <c r="BZ27" s="412"/>
      <c r="CA27" s="412"/>
      <c r="CB27" s="413"/>
      <c r="CC27" s="413"/>
      <c r="CD27" s="414" t="str">
        <f>IFERROR(VLOOKUP(BV26,Serientermine,2,FALSE),"")</f>
        <v/>
      </c>
      <c r="CE27" s="507"/>
      <c r="CF27" s="416" t="str">
        <f>IFERROR(VLOOKUP(CE26,Ereignistabelle[],2,FALSE),"")</f>
        <v/>
      </c>
      <c r="CG27" s="412"/>
      <c r="CH27" s="412"/>
      <c r="CI27" s="412"/>
      <c r="CJ27" s="412"/>
      <c r="CK27" s="413"/>
      <c r="CL27" s="413"/>
      <c r="CM27" s="414" t="str">
        <f>IFERROR(VLOOKUP(CE26,Serientermine,2,FALSE),"")</f>
        <v/>
      </c>
      <c r="CN27" s="507"/>
      <c r="CO27" s="411" t="str">
        <f>IFERROR(VLOOKUP(CN26,Ereignistabelle[],2,FALSE),"")</f>
        <v/>
      </c>
      <c r="CP27" s="412"/>
      <c r="CQ27" s="412"/>
      <c r="CR27" s="412"/>
      <c r="CS27" s="412"/>
      <c r="CT27" s="413"/>
      <c r="CU27" s="413"/>
      <c r="CV27" s="414" t="str">
        <f>IFERROR(VLOOKUP(CN26,Serientermine,2,FALSE),"")</f>
        <v/>
      </c>
      <c r="CW27" s="507"/>
      <c r="CX27" s="416" t="str">
        <f>IFERROR(VLOOKUP(CW26,Ereignistabelle[],2,FALSE),"")</f>
        <v/>
      </c>
      <c r="CY27" s="412"/>
      <c r="CZ27" s="412"/>
      <c r="DA27" s="412"/>
      <c r="DB27" s="412"/>
      <c r="DC27" s="413"/>
      <c r="DD27" s="413"/>
      <c r="DE27" s="414" t="str">
        <f>IFERROR(VLOOKUP(CW26,Serientermine,2,FALSE),"")</f>
        <v/>
      </c>
    </row>
    <row r="28" spans="1:109" ht="18" customHeight="1" x14ac:dyDescent="0.25">
      <c r="A28" s="502" t="s">
        <v>13</v>
      </c>
      <c r="B28" s="506">
        <f>B26+1</f>
        <v>44202</v>
      </c>
      <c r="C28" s="404" t="str">
        <f>IFERROR(VLOOKUP(B28,FeiertageBW[#All],2,FALSE),"")</f>
        <v>Heilige 3 Könige</v>
      </c>
      <c r="D28" s="415"/>
      <c r="E28" s="415"/>
      <c r="F28" s="415"/>
      <c r="G28" s="409"/>
      <c r="H28" s="408"/>
      <c r="I28" s="408"/>
      <c r="J28" s="410" t="str">
        <f>IF(B28&lt;&gt;"",TRUNC((B28-WEEKDAY(B28,2)-DATE(YEAR(B28+4-WEEKDAY(B28,2)),1,-10))/7)&amp;"","")</f>
        <v>1</v>
      </c>
      <c r="K28" s="506">
        <f>K26+1</f>
        <v>44230</v>
      </c>
      <c r="L28" s="404" t="str">
        <f>IFERROR(VLOOKUP(K28,FeiertageBW[#All],2,FALSE),"")</f>
        <v/>
      </c>
      <c r="M28" s="415"/>
      <c r="N28" s="415"/>
      <c r="O28" s="415"/>
      <c r="P28" s="409"/>
      <c r="Q28" s="408"/>
      <c r="R28" s="408"/>
      <c r="S28" s="410" t="str">
        <f>IF(K28&lt;&gt;"",TRUNC((K28-WEEKDAY(K28,2)-DATE(YEAR(K28+4-WEEKDAY(K28,2)),1,-10))/7)&amp;"","")</f>
        <v>5</v>
      </c>
      <c r="T28" s="508">
        <f>T26+1</f>
        <v>44258</v>
      </c>
      <c r="U28" s="404" t="str">
        <f>IFERROR(VLOOKUP(T28,FeiertageBW[#All],2,FALSE),"")</f>
        <v/>
      </c>
      <c r="V28" s="415"/>
      <c r="W28" s="415"/>
      <c r="X28" s="415"/>
      <c r="Y28" s="409"/>
      <c r="Z28" s="408"/>
      <c r="AA28" s="408"/>
      <c r="AB28" s="410" t="str">
        <f>IF(T28&lt;&gt;"",TRUNC((T28-WEEKDAY(T28,2)-DATE(YEAR(T28+4-WEEKDAY(T28,2)),1,-10))/7)&amp;"","")</f>
        <v>9</v>
      </c>
      <c r="AC28" s="506">
        <f>AC26+1</f>
        <v>44293</v>
      </c>
      <c r="AD28" s="404" t="str">
        <f>IFERROR(VLOOKUP(AC28,FeiertageBW[#All],2,FALSE),"")</f>
        <v/>
      </c>
      <c r="AE28" s="415"/>
      <c r="AF28" s="415"/>
      <c r="AG28" s="415"/>
      <c r="AH28" s="409"/>
      <c r="AI28" s="408"/>
      <c r="AJ28" s="408"/>
      <c r="AK28" s="410" t="str">
        <f>IF(AC28&lt;&gt;"",TRUNC((AC28-WEEKDAY(AC28,2)-DATE(YEAR(AC28+4-WEEKDAY(AC28,2)),1,-10))/7)&amp;"","")</f>
        <v>14</v>
      </c>
      <c r="AL28" s="506">
        <f>AL26+1</f>
        <v>44321</v>
      </c>
      <c r="AM28" s="404" t="str">
        <f>IFERROR(VLOOKUP(AL28,FeiertageBW[#All],2,FALSE),"")</f>
        <v/>
      </c>
      <c r="AN28" s="415"/>
      <c r="AO28" s="415"/>
      <c r="AP28" s="415"/>
      <c r="AQ28" s="409"/>
      <c r="AR28" s="408"/>
      <c r="AS28" s="408"/>
      <c r="AT28" s="410" t="str">
        <f>IF(AL28&lt;&gt;"",TRUNC((AL28-WEEKDAY(AL28,2)-DATE(YEAR(AL28+4-WEEKDAY(AL28,2)),1,-10))/7)&amp;"","")</f>
        <v>18</v>
      </c>
      <c r="AU28" s="506">
        <f>AU26+1</f>
        <v>44356</v>
      </c>
      <c r="AV28" s="404" t="str">
        <f>IFERROR(VLOOKUP(AU28,FeiertageBW[#All],2,FALSE),"")</f>
        <v/>
      </c>
      <c r="AW28" s="415"/>
      <c r="AX28" s="415"/>
      <c r="AY28" s="415"/>
      <c r="AZ28" s="409"/>
      <c r="BA28" s="408"/>
      <c r="BB28" s="408"/>
      <c r="BC28" s="410" t="str">
        <f>IF(AU28&lt;&gt;"",TRUNC((AU28-WEEKDAY(AU28,2)-DATE(YEAR(AU28+4-WEEKDAY(AU28,2)),1,-10))/7)&amp;"","")</f>
        <v>23</v>
      </c>
      <c r="BD28" s="506">
        <f>BD26+1</f>
        <v>44384</v>
      </c>
      <c r="BE28" s="404" t="str">
        <f>IFERROR(VLOOKUP(BD28,FeiertageBW[#All],2,FALSE),"")</f>
        <v/>
      </c>
      <c r="BF28" s="415"/>
      <c r="BG28" s="415"/>
      <c r="BH28" s="415"/>
      <c r="BI28" s="409"/>
      <c r="BJ28" s="408"/>
      <c r="BK28" s="408"/>
      <c r="BL28" s="410" t="str">
        <f>IF(BD28&lt;&gt;"",TRUNC((BD28-WEEKDAY(BD28,2)-DATE(YEAR(BD28+4-WEEKDAY(BD28,2)),1,-10))/7)&amp;"","")</f>
        <v>27</v>
      </c>
      <c r="BM28" s="506">
        <f>BM26+1</f>
        <v>44412</v>
      </c>
      <c r="BN28" s="404" t="str">
        <f>IFERROR(VLOOKUP(BM28,FeiertageBW[#All],2,FALSE),"")</f>
        <v/>
      </c>
      <c r="BO28" s="415"/>
      <c r="BP28" s="415"/>
      <c r="BQ28" s="415"/>
      <c r="BR28" s="409"/>
      <c r="BS28" s="408"/>
      <c r="BT28" s="408"/>
      <c r="BU28" s="410" t="str">
        <f>IF(BM28&lt;&gt;"",TRUNC((BM28-WEEKDAY(BM28,2)-DATE(YEAR(BM28+4-WEEKDAY(BM28,2)),1,-10))/7)&amp;"","")</f>
        <v>31</v>
      </c>
      <c r="BV28" s="506">
        <f>BV26+1</f>
        <v>44447</v>
      </c>
      <c r="BW28" s="404" t="str">
        <f>IFERROR(VLOOKUP(BV28,FeiertageBW[#All],2,FALSE),"")</f>
        <v/>
      </c>
      <c r="BX28" s="415"/>
      <c r="BY28" s="415"/>
      <c r="BZ28" s="415"/>
      <c r="CA28" s="409"/>
      <c r="CB28" s="408"/>
      <c r="CC28" s="408"/>
      <c r="CD28" s="410" t="str">
        <f>IF(BV28&lt;&gt;"",TRUNC((BV28-WEEKDAY(BV28,2)-DATE(YEAR(BV28+4-WEEKDAY(BV28,2)),1,-10))/7)&amp;"","")</f>
        <v>36</v>
      </c>
      <c r="CE28" s="506">
        <f>CE26+1</f>
        <v>44475</v>
      </c>
      <c r="CF28" s="404" t="str">
        <f>IFERROR(VLOOKUP(CE28,FeiertageBW[#All],2,FALSE),"")</f>
        <v/>
      </c>
      <c r="CG28" s="415"/>
      <c r="CH28" s="415"/>
      <c r="CI28" s="415"/>
      <c r="CJ28" s="409"/>
      <c r="CK28" s="408"/>
      <c r="CL28" s="408"/>
      <c r="CM28" s="410" t="str">
        <f>IF(CE28&lt;&gt;"",TRUNC((CE28-WEEKDAY(CE28,2)-DATE(YEAR(CE28+4-WEEKDAY(CE28,2)),1,-10))/7)&amp;"","")</f>
        <v>40</v>
      </c>
      <c r="CN28" s="506">
        <f>CN26+1</f>
        <v>44503</v>
      </c>
      <c r="CO28" s="404" t="str">
        <f>IFERROR(VLOOKUP(CN28,FeiertageBW[#All],2,FALSE),"")</f>
        <v/>
      </c>
      <c r="CP28" s="415"/>
      <c r="CQ28" s="415"/>
      <c r="CR28" s="415"/>
      <c r="CS28" s="409"/>
      <c r="CT28" s="408"/>
      <c r="CU28" s="408"/>
      <c r="CV28" s="410" t="str">
        <f>IF(CN28&lt;&gt;"",TRUNC((CN28-WEEKDAY(CN28,2)-DATE(YEAR(CN28+4-WEEKDAY(CN28,2)),1,-10))/7)&amp;"","")</f>
        <v>44</v>
      </c>
      <c r="CW28" s="506">
        <f>CW26+1</f>
        <v>44538</v>
      </c>
      <c r="CX28" s="404" t="str">
        <f>IFERROR(VLOOKUP(CW28,FeiertageBW[#All],2,FALSE),"")</f>
        <v/>
      </c>
      <c r="CY28" s="415"/>
      <c r="CZ28" s="415"/>
      <c r="DA28" s="415"/>
      <c r="DB28" s="409"/>
      <c r="DC28" s="408"/>
      <c r="DD28" s="408"/>
      <c r="DE28" s="410" t="str">
        <f>IF(CW28&lt;&gt;"",TRUNC((CW28-WEEKDAY(CW28,2)-DATE(YEAR(CW28+4-WEEKDAY(CW28,2)),1,-10))/7)&amp;"","")</f>
        <v>49</v>
      </c>
    </row>
    <row r="29" spans="1:109" s="12" customFormat="1" ht="18" customHeight="1" x14ac:dyDescent="0.25">
      <c r="A29" s="502"/>
      <c r="B29" s="507"/>
      <c r="C29" s="416" t="str">
        <f>IFERROR(VLOOKUP(B28,Ereignistabelle[],2,FALSE),"")</f>
        <v/>
      </c>
      <c r="D29" s="412"/>
      <c r="E29" s="412"/>
      <c r="F29" s="412"/>
      <c r="G29" s="412"/>
      <c r="H29" s="413"/>
      <c r="I29" s="413"/>
      <c r="J29" s="414" t="str">
        <f>IFERROR(VLOOKUP(B28,Serientermine,2,FALSE),"")</f>
        <v/>
      </c>
      <c r="K29" s="507"/>
      <c r="L29" s="416" t="str">
        <f>IFERROR(VLOOKUP(K28,Ereignistabelle[],2,FALSE),"")</f>
        <v/>
      </c>
      <c r="M29" s="412"/>
      <c r="N29" s="412"/>
      <c r="O29" s="412"/>
      <c r="P29" s="412"/>
      <c r="Q29" s="413"/>
      <c r="R29" s="413"/>
      <c r="S29" s="414" t="str">
        <f>IFERROR(VLOOKUP(K28,Serientermine,2,FALSE),"")</f>
        <v/>
      </c>
      <c r="T29" s="509"/>
      <c r="U29" s="416" t="str">
        <f>IFERROR(VLOOKUP(T28,Ereignistabelle[],2,FALSE),"")</f>
        <v/>
      </c>
      <c r="V29" s="412"/>
      <c r="W29" s="412"/>
      <c r="X29" s="412"/>
      <c r="Y29" s="412"/>
      <c r="Z29" s="413"/>
      <c r="AA29" s="413"/>
      <c r="AB29" s="414" t="str">
        <f>IFERROR(VLOOKUP(T28,Serientermine,2,FALSE),"")</f>
        <v/>
      </c>
      <c r="AC29" s="507"/>
      <c r="AD29" s="416" t="str">
        <f>IFERROR(VLOOKUP(AC28,Ereignistabelle[],2,FALSE),"")</f>
        <v/>
      </c>
      <c r="AE29" s="412"/>
      <c r="AF29" s="412"/>
      <c r="AG29" s="412"/>
      <c r="AH29" s="412"/>
      <c r="AI29" s="413"/>
      <c r="AJ29" s="413"/>
      <c r="AK29" s="414" t="str">
        <f>IFERROR(VLOOKUP(AC28,Serientermine,2,FALSE),"")</f>
        <v/>
      </c>
      <c r="AL29" s="507"/>
      <c r="AM29" s="416" t="str">
        <f>IFERROR(VLOOKUP(AL28,Ereignistabelle[],2,FALSE),"")</f>
        <v/>
      </c>
      <c r="AN29" s="412"/>
      <c r="AO29" s="412"/>
      <c r="AP29" s="412"/>
      <c r="AQ29" s="412"/>
      <c r="AR29" s="413"/>
      <c r="AS29" s="413"/>
      <c r="AT29" s="414" t="str">
        <f>IFERROR(VLOOKUP(AL28,Serientermine,2,FALSE),"")</f>
        <v/>
      </c>
      <c r="AU29" s="507"/>
      <c r="AV29" s="416" t="str">
        <f>IFERROR(VLOOKUP(AU28,Ereignistabelle[],2,FALSE),"")</f>
        <v/>
      </c>
      <c r="AW29" s="412"/>
      <c r="AX29" s="412"/>
      <c r="AY29" s="412"/>
      <c r="AZ29" s="412"/>
      <c r="BA29" s="413"/>
      <c r="BB29" s="413"/>
      <c r="BC29" s="414" t="str">
        <f>IFERROR(VLOOKUP(AU28,Serientermine,2,FALSE),"")</f>
        <v/>
      </c>
      <c r="BD29" s="507"/>
      <c r="BE29" s="416" t="str">
        <f>IFERROR(VLOOKUP(BD28,Ereignistabelle[],2,FALSE),"")</f>
        <v/>
      </c>
      <c r="BF29" s="412"/>
      <c r="BG29" s="412"/>
      <c r="BH29" s="412"/>
      <c r="BI29" s="412"/>
      <c r="BJ29" s="413"/>
      <c r="BK29" s="413"/>
      <c r="BL29" s="414" t="str">
        <f>IFERROR(VLOOKUP(BD28,Serientermine,2,FALSE),"")</f>
        <v/>
      </c>
      <c r="BM29" s="507"/>
      <c r="BN29" s="416" t="str">
        <f>IFERROR(VLOOKUP(BM28,Ereignistabelle[],2,FALSE),"")</f>
        <v/>
      </c>
      <c r="BO29" s="412"/>
      <c r="BP29" s="412"/>
      <c r="BQ29" s="412"/>
      <c r="BR29" s="412"/>
      <c r="BS29" s="413"/>
      <c r="BT29" s="413"/>
      <c r="BU29" s="414" t="str">
        <f>IFERROR(VLOOKUP(BM28,Serientermine,2,FALSE),"")</f>
        <v/>
      </c>
      <c r="BV29" s="507"/>
      <c r="BW29" s="416" t="str">
        <f>IFERROR(VLOOKUP(BV28,Ereignistabelle[],2,FALSE),"")</f>
        <v/>
      </c>
      <c r="BX29" s="412"/>
      <c r="BY29" s="412"/>
      <c r="BZ29" s="412"/>
      <c r="CA29" s="412"/>
      <c r="CB29" s="413"/>
      <c r="CC29" s="413"/>
      <c r="CD29" s="414" t="str">
        <f>IFERROR(VLOOKUP(BV28,Serientermine,2,FALSE),"")</f>
        <v/>
      </c>
      <c r="CE29" s="507"/>
      <c r="CF29" s="416" t="str">
        <f>IFERROR(VLOOKUP(CE28,Ereignistabelle[],2,FALSE),"")</f>
        <v/>
      </c>
      <c r="CG29" s="412"/>
      <c r="CH29" s="412"/>
      <c r="CI29" s="412"/>
      <c r="CJ29" s="412"/>
      <c r="CK29" s="413"/>
      <c r="CL29" s="413"/>
      <c r="CM29" s="414" t="str">
        <f>IFERROR(VLOOKUP(CE28,Serientermine,2,FALSE),"")</f>
        <v/>
      </c>
      <c r="CN29" s="507"/>
      <c r="CO29" s="411" t="str">
        <f>IFERROR(VLOOKUP(CN28,Ereignistabelle[],2,FALSE),"")</f>
        <v/>
      </c>
      <c r="CP29" s="412"/>
      <c r="CQ29" s="412"/>
      <c r="CR29" s="412"/>
      <c r="CS29" s="412"/>
      <c r="CT29" s="413"/>
      <c r="CU29" s="413"/>
      <c r="CV29" s="414" t="str">
        <f>IFERROR(VLOOKUP(CN28,Serientermine,2,FALSE),"")</f>
        <v/>
      </c>
      <c r="CW29" s="507"/>
      <c r="CX29" s="416" t="str">
        <f>IFERROR(VLOOKUP(CW28,Ereignistabelle[],2,FALSE),"")</f>
        <v/>
      </c>
      <c r="CY29" s="412"/>
      <c r="CZ29" s="412"/>
      <c r="DA29" s="412"/>
      <c r="DB29" s="412"/>
      <c r="DC29" s="413"/>
      <c r="DD29" s="413"/>
      <c r="DE29" s="414" t="str">
        <f>IFERROR(VLOOKUP(CW28,Serientermine,2,FALSE),"")</f>
        <v/>
      </c>
    </row>
    <row r="30" spans="1:109" ht="18" customHeight="1" x14ac:dyDescent="0.25">
      <c r="A30" s="502" t="s">
        <v>12</v>
      </c>
      <c r="B30" s="506">
        <f>B28+1</f>
        <v>44203</v>
      </c>
      <c r="C30" s="404" t="str">
        <f>IFERROR(VLOOKUP(B30,FeiertageBW[#All],2,FALSE),"")</f>
        <v/>
      </c>
      <c r="D30" s="415"/>
      <c r="E30" s="415"/>
      <c r="F30" s="415"/>
      <c r="G30" s="409"/>
      <c r="H30" s="408"/>
      <c r="I30" s="408"/>
      <c r="J30" s="406"/>
      <c r="K30" s="506">
        <f>K28+1</f>
        <v>44231</v>
      </c>
      <c r="L30" s="404" t="str">
        <f>IFERROR(VLOOKUP(K30,FeiertageBW[#All],2,FALSE),"")</f>
        <v/>
      </c>
      <c r="M30" s="415"/>
      <c r="N30" s="415"/>
      <c r="O30" s="415"/>
      <c r="P30" s="409"/>
      <c r="Q30" s="408"/>
      <c r="R30" s="408"/>
      <c r="S30" s="406"/>
      <c r="T30" s="508">
        <f>T28+1</f>
        <v>44259</v>
      </c>
      <c r="U30" s="404" t="str">
        <f>IFERROR(VLOOKUP(T30,FeiertageBW[#All],2,FALSE),"")</f>
        <v/>
      </c>
      <c r="V30" s="415"/>
      <c r="W30" s="415"/>
      <c r="X30" s="415"/>
      <c r="Y30" s="409"/>
      <c r="Z30" s="408"/>
      <c r="AA30" s="408"/>
      <c r="AB30" s="406"/>
      <c r="AC30" s="506">
        <f>AC28+1</f>
        <v>44294</v>
      </c>
      <c r="AD30" s="404" t="str">
        <f>IFERROR(VLOOKUP(AC30,FeiertageBW[#All],2,FALSE),"")</f>
        <v/>
      </c>
      <c r="AE30" s="415"/>
      <c r="AF30" s="415"/>
      <c r="AG30" s="415"/>
      <c r="AH30" s="409"/>
      <c r="AI30" s="408"/>
      <c r="AJ30" s="408"/>
      <c r="AK30" s="406"/>
      <c r="AL30" s="506">
        <f>AL28+1</f>
        <v>44322</v>
      </c>
      <c r="AM30" s="404" t="str">
        <f>IFERROR(VLOOKUP(AL30,FeiertageBW[#All],2,FALSE),"")</f>
        <v/>
      </c>
      <c r="AN30" s="415"/>
      <c r="AO30" s="415"/>
      <c r="AP30" s="415"/>
      <c r="AQ30" s="409"/>
      <c r="AR30" s="408"/>
      <c r="AS30" s="408"/>
      <c r="AT30" s="406"/>
      <c r="AU30" s="506">
        <f>AU28+1</f>
        <v>44357</v>
      </c>
      <c r="AV30" s="404" t="str">
        <f>IFERROR(VLOOKUP(AU30,FeiertageBW[#All],2,FALSE),"")</f>
        <v/>
      </c>
      <c r="AW30" s="415"/>
      <c r="AX30" s="415"/>
      <c r="AY30" s="415"/>
      <c r="AZ30" s="409"/>
      <c r="BA30" s="408"/>
      <c r="BB30" s="408"/>
      <c r="BC30" s="406"/>
      <c r="BD30" s="506">
        <f>BD28+1</f>
        <v>44385</v>
      </c>
      <c r="BE30" s="404" t="str">
        <f>IFERROR(VLOOKUP(BD30,FeiertageBW[#All],2,FALSE),"")</f>
        <v/>
      </c>
      <c r="BF30" s="415"/>
      <c r="BG30" s="415"/>
      <c r="BH30" s="415"/>
      <c r="BI30" s="409"/>
      <c r="BJ30" s="408"/>
      <c r="BK30" s="408"/>
      <c r="BL30" s="406"/>
      <c r="BM30" s="506">
        <f>BM28+1</f>
        <v>44413</v>
      </c>
      <c r="BN30" s="404" t="str">
        <f>IFERROR(VLOOKUP(BM30,FeiertageBW[#All],2,FALSE),"")</f>
        <v/>
      </c>
      <c r="BO30" s="415"/>
      <c r="BP30" s="415"/>
      <c r="BQ30" s="415"/>
      <c r="BR30" s="409"/>
      <c r="BS30" s="408"/>
      <c r="BT30" s="408"/>
      <c r="BU30" s="406"/>
      <c r="BV30" s="506">
        <f>BV28+1</f>
        <v>44448</v>
      </c>
      <c r="BW30" s="404" t="str">
        <f>IFERROR(VLOOKUP(BV30,FeiertageBW[#All],2,FALSE),"")</f>
        <v/>
      </c>
      <c r="BX30" s="415"/>
      <c r="BY30" s="415"/>
      <c r="BZ30" s="415"/>
      <c r="CA30" s="409"/>
      <c r="CB30" s="408"/>
      <c r="CC30" s="408"/>
      <c r="CD30" s="406"/>
      <c r="CE30" s="506">
        <f>CE28+1</f>
        <v>44476</v>
      </c>
      <c r="CF30" s="404" t="str">
        <f>IFERROR(VLOOKUP(CE30,FeiertageBW[#All],2,FALSE),"")</f>
        <v/>
      </c>
      <c r="CG30" s="415"/>
      <c r="CH30" s="415"/>
      <c r="CI30" s="415"/>
      <c r="CJ30" s="409"/>
      <c r="CK30" s="408"/>
      <c r="CL30" s="408"/>
      <c r="CM30" s="406"/>
      <c r="CN30" s="506">
        <f>CN28+1</f>
        <v>44504</v>
      </c>
      <c r="CO30" s="404" t="str">
        <f>IFERROR(VLOOKUP(CN30,FeiertageBW[#All],2,FALSE),"")</f>
        <v/>
      </c>
      <c r="CP30" s="415"/>
      <c r="CQ30" s="415"/>
      <c r="CR30" s="415"/>
      <c r="CS30" s="409"/>
      <c r="CT30" s="408"/>
      <c r="CU30" s="408"/>
      <c r="CV30" s="406"/>
      <c r="CW30" s="506">
        <f>CW28+1</f>
        <v>44539</v>
      </c>
      <c r="CX30" s="404" t="str">
        <f>IFERROR(VLOOKUP(CW30,FeiertageBW[#All],2,FALSE),"")</f>
        <v/>
      </c>
      <c r="CY30" s="415"/>
      <c r="CZ30" s="415"/>
      <c r="DA30" s="415"/>
      <c r="DB30" s="409"/>
      <c r="DC30" s="408"/>
      <c r="DD30" s="408"/>
      <c r="DE30" s="410"/>
    </row>
    <row r="31" spans="1:109" s="12" customFormat="1" ht="18" customHeight="1" x14ac:dyDescent="0.25">
      <c r="A31" s="502"/>
      <c r="B31" s="507"/>
      <c r="C31" s="416" t="str">
        <f>IFERROR(VLOOKUP(B30,Ereignistabelle[],2,FALSE),"")</f>
        <v/>
      </c>
      <c r="D31" s="412"/>
      <c r="E31" s="412"/>
      <c r="F31" s="412"/>
      <c r="G31" s="412"/>
      <c r="H31" s="413"/>
      <c r="I31" s="413"/>
      <c r="J31" s="426" t="str">
        <f>IFERROR(VLOOKUP(B30,Serientermine,2,FALSE),"")</f>
        <v/>
      </c>
      <c r="K31" s="507"/>
      <c r="L31" s="416" t="str">
        <f>IFERROR(VLOOKUP(K30,Ereignistabelle[],2,FALSE),"")</f>
        <v/>
      </c>
      <c r="M31" s="412"/>
      <c r="N31" s="412"/>
      <c r="O31" s="412"/>
      <c r="P31" s="412"/>
      <c r="Q31" s="413"/>
      <c r="R31" s="413"/>
      <c r="S31" s="426" t="str">
        <f>IFERROR(VLOOKUP(K30,Serientermine,2,FALSE),"")</f>
        <v/>
      </c>
      <c r="T31" s="509"/>
      <c r="U31" s="416" t="str">
        <f>IFERROR(VLOOKUP(T30,Ereignistabelle[],2,FALSE),"")</f>
        <v/>
      </c>
      <c r="V31" s="412"/>
      <c r="W31" s="412"/>
      <c r="X31" s="412"/>
      <c r="Y31" s="412"/>
      <c r="Z31" s="413"/>
      <c r="AA31" s="413"/>
      <c r="AB31" s="426" t="str">
        <f>IFERROR(VLOOKUP(T30,Serientermine,2,FALSE),"")</f>
        <v/>
      </c>
      <c r="AC31" s="507"/>
      <c r="AD31" s="416" t="str">
        <f>IFERROR(VLOOKUP(AC30,Ereignistabelle[],2,FALSE),"")</f>
        <v/>
      </c>
      <c r="AE31" s="412"/>
      <c r="AF31" s="412"/>
      <c r="AG31" s="412"/>
      <c r="AH31" s="412"/>
      <c r="AI31" s="413"/>
      <c r="AJ31" s="413"/>
      <c r="AK31" s="426" t="str">
        <f>IFERROR(VLOOKUP(AC30,Serientermine,2,FALSE),"")</f>
        <v/>
      </c>
      <c r="AL31" s="507"/>
      <c r="AM31" s="416" t="str">
        <f>IFERROR(VLOOKUP(AL30,Ereignistabelle[],2,FALSE),"")</f>
        <v/>
      </c>
      <c r="AN31" s="412"/>
      <c r="AO31" s="412"/>
      <c r="AP31" s="412"/>
      <c r="AQ31" s="412"/>
      <c r="AR31" s="413"/>
      <c r="AS31" s="413"/>
      <c r="AT31" s="426" t="str">
        <f>IFERROR(VLOOKUP(AL30,Serientermine,2,FALSE),"")</f>
        <v/>
      </c>
      <c r="AU31" s="507"/>
      <c r="AV31" s="416" t="str">
        <f>IFERROR(VLOOKUP(AU30,Ereignistabelle[],2,FALSE),"")</f>
        <v/>
      </c>
      <c r="AW31" s="412"/>
      <c r="AX31" s="412"/>
      <c r="AY31" s="412"/>
      <c r="AZ31" s="412"/>
      <c r="BA31" s="413"/>
      <c r="BB31" s="413"/>
      <c r="BC31" s="426" t="str">
        <f>IFERROR(VLOOKUP(AU30,Serientermine,2,FALSE),"")</f>
        <v/>
      </c>
      <c r="BD31" s="507"/>
      <c r="BE31" s="416" t="str">
        <f>IFERROR(VLOOKUP(BD30,Ereignistabelle[],2,FALSE),"")</f>
        <v/>
      </c>
      <c r="BF31" s="412"/>
      <c r="BG31" s="412"/>
      <c r="BH31" s="412"/>
      <c r="BI31" s="412"/>
      <c r="BJ31" s="413"/>
      <c r="BK31" s="413"/>
      <c r="BL31" s="426" t="str">
        <f>IFERROR(VLOOKUP(BD30,Serientermine,2,FALSE),"")</f>
        <v/>
      </c>
      <c r="BM31" s="507"/>
      <c r="BN31" s="416" t="str">
        <f>IFERROR(VLOOKUP(BM30,Ereignistabelle[],2,FALSE),"")</f>
        <v/>
      </c>
      <c r="BO31" s="412"/>
      <c r="BP31" s="412"/>
      <c r="BQ31" s="412"/>
      <c r="BR31" s="412"/>
      <c r="BS31" s="413"/>
      <c r="BT31" s="413"/>
      <c r="BU31" s="426" t="str">
        <f>IFERROR(VLOOKUP(BM30,Serientermine,2,FALSE),"")</f>
        <v/>
      </c>
      <c r="BV31" s="507"/>
      <c r="BW31" s="416" t="str">
        <f>IFERROR(VLOOKUP(BV30,Ereignistabelle[],2,FALSE),"")</f>
        <v/>
      </c>
      <c r="BX31" s="412"/>
      <c r="BY31" s="412"/>
      <c r="BZ31" s="412"/>
      <c r="CA31" s="412"/>
      <c r="CB31" s="413"/>
      <c r="CC31" s="413"/>
      <c r="CD31" s="426" t="str">
        <f>IFERROR(VLOOKUP(BV30,Serientermine,2,FALSE),"")</f>
        <v/>
      </c>
      <c r="CE31" s="507"/>
      <c r="CF31" s="416" t="str">
        <f>IFERROR(VLOOKUP(CE30,Ereignistabelle[],2,FALSE),"")</f>
        <v/>
      </c>
      <c r="CG31" s="412"/>
      <c r="CH31" s="412"/>
      <c r="CI31" s="412"/>
      <c r="CJ31" s="412"/>
      <c r="CK31" s="413"/>
      <c r="CL31" s="413"/>
      <c r="CM31" s="426" t="str">
        <f>IFERROR(VLOOKUP(CE30,Serientermine,2,FALSE),"")</f>
        <v/>
      </c>
      <c r="CN31" s="507"/>
      <c r="CO31" s="411" t="str">
        <f>IFERROR(VLOOKUP(CN30,Ereignistabelle[],2,FALSE),"")</f>
        <v/>
      </c>
      <c r="CP31" s="412"/>
      <c r="CQ31" s="412"/>
      <c r="CR31" s="412"/>
      <c r="CS31" s="412"/>
      <c r="CT31" s="413"/>
      <c r="CU31" s="413"/>
      <c r="CV31" s="426" t="str">
        <f>IFERROR(VLOOKUP(CN30,Serientermine,2,FALSE),"")</f>
        <v/>
      </c>
      <c r="CW31" s="507"/>
      <c r="CX31" s="416" t="str">
        <f>IFERROR(VLOOKUP(CW30,Ereignistabelle[],2,FALSE),"")</f>
        <v/>
      </c>
      <c r="CY31" s="412"/>
      <c r="CZ31" s="412"/>
      <c r="DA31" s="412"/>
      <c r="DB31" s="412"/>
      <c r="DC31" s="413"/>
      <c r="DD31" s="413"/>
      <c r="DE31" s="414" t="str">
        <f>IFERROR(VLOOKUP(CW30,Serientermine,2,FALSE),"")</f>
        <v/>
      </c>
    </row>
    <row r="32" spans="1:109" ht="18" customHeight="1" x14ac:dyDescent="0.25">
      <c r="A32" s="502" t="s">
        <v>15</v>
      </c>
      <c r="B32" s="506">
        <f>B30+1</f>
        <v>44204</v>
      </c>
      <c r="C32" s="404" t="str">
        <f>IFERROR(VLOOKUP(B32,FeiertageBW[#All],2,FALSE),"")</f>
        <v/>
      </c>
      <c r="D32" s="415"/>
      <c r="E32" s="415"/>
      <c r="F32" s="415"/>
      <c r="G32" s="409"/>
      <c r="H32" s="408"/>
      <c r="I32" s="408"/>
      <c r="J32" s="406"/>
      <c r="K32" s="506">
        <f>K30+1</f>
        <v>44232</v>
      </c>
      <c r="L32" s="404" t="str">
        <f>IFERROR(VLOOKUP(K32,FeiertageBW[#All],2,FALSE),"")</f>
        <v/>
      </c>
      <c r="M32" s="415"/>
      <c r="N32" s="415"/>
      <c r="O32" s="415"/>
      <c r="P32" s="409"/>
      <c r="Q32" s="408"/>
      <c r="R32" s="408"/>
      <c r="S32" s="406"/>
      <c r="T32" s="508">
        <f>T30+1</f>
        <v>44260</v>
      </c>
      <c r="U32" s="404" t="str">
        <f>IFERROR(VLOOKUP(T32,FeiertageBW[#All],2,FALSE),"")</f>
        <v/>
      </c>
      <c r="V32" s="415"/>
      <c r="W32" s="415"/>
      <c r="X32" s="415"/>
      <c r="Y32" s="409"/>
      <c r="Z32" s="408"/>
      <c r="AA32" s="408"/>
      <c r="AB32" s="406"/>
      <c r="AC32" s="506">
        <f>AC30+1</f>
        <v>44295</v>
      </c>
      <c r="AD32" s="404" t="str">
        <f>IFERROR(VLOOKUP(AC32,FeiertageBW[#All],2,FALSE),"")</f>
        <v/>
      </c>
      <c r="AE32" s="415"/>
      <c r="AF32" s="415"/>
      <c r="AG32" s="415"/>
      <c r="AH32" s="409"/>
      <c r="AI32" s="408"/>
      <c r="AJ32" s="408"/>
      <c r="AK32" s="406"/>
      <c r="AL32" s="506">
        <f>AL30+1</f>
        <v>44323</v>
      </c>
      <c r="AM32" s="404" t="str">
        <f>IFERROR(VLOOKUP(AL32,FeiertageBW[#All],2,FALSE),"")</f>
        <v/>
      </c>
      <c r="AN32" s="415"/>
      <c r="AO32" s="415"/>
      <c r="AP32" s="415"/>
      <c r="AQ32" s="409"/>
      <c r="AR32" s="408"/>
      <c r="AS32" s="408"/>
      <c r="AT32" s="406"/>
      <c r="AU32" s="506">
        <f>AU30+1</f>
        <v>44358</v>
      </c>
      <c r="AV32" s="404" t="str">
        <f>IFERROR(VLOOKUP(AU32,FeiertageBW[#All],2,FALSE),"")</f>
        <v/>
      </c>
      <c r="AW32" s="415"/>
      <c r="AX32" s="415"/>
      <c r="AY32" s="415"/>
      <c r="AZ32" s="409"/>
      <c r="BA32" s="408"/>
      <c r="BB32" s="408"/>
      <c r="BC32" s="406"/>
      <c r="BD32" s="506">
        <f>BD30+1</f>
        <v>44386</v>
      </c>
      <c r="BE32" s="404" t="str">
        <f>IFERROR(VLOOKUP(BD32,FeiertageBW[#All],2,FALSE),"")</f>
        <v/>
      </c>
      <c r="BF32" s="415"/>
      <c r="BG32" s="415"/>
      <c r="BH32" s="415"/>
      <c r="BI32" s="409"/>
      <c r="BJ32" s="408"/>
      <c r="BK32" s="408"/>
      <c r="BL32" s="406"/>
      <c r="BM32" s="506">
        <f>BM30+1</f>
        <v>44414</v>
      </c>
      <c r="BN32" s="404" t="str">
        <f>IFERROR(VLOOKUP(BM32,FeiertageBW[#All],2,FALSE),"")</f>
        <v/>
      </c>
      <c r="BO32" s="415"/>
      <c r="BP32" s="415"/>
      <c r="BQ32" s="415"/>
      <c r="BR32" s="409"/>
      <c r="BS32" s="408"/>
      <c r="BT32" s="408"/>
      <c r="BU32" s="406"/>
      <c r="BV32" s="506">
        <f>BV30+1</f>
        <v>44449</v>
      </c>
      <c r="BW32" s="404" t="str">
        <f>IFERROR(VLOOKUP(BV32,FeiertageBW[#All],2,FALSE),"")</f>
        <v/>
      </c>
      <c r="BX32" s="415"/>
      <c r="BY32" s="415"/>
      <c r="BZ32" s="415"/>
      <c r="CA32" s="409"/>
      <c r="CB32" s="408"/>
      <c r="CC32" s="408"/>
      <c r="CD32" s="406"/>
      <c r="CE32" s="506">
        <f>CE30+1</f>
        <v>44477</v>
      </c>
      <c r="CF32" s="404" t="str">
        <f>IFERROR(VLOOKUP(CE32,FeiertageBW[#All],2,FALSE),"")</f>
        <v/>
      </c>
      <c r="CG32" s="415"/>
      <c r="CH32" s="415"/>
      <c r="CI32" s="415"/>
      <c r="CJ32" s="409"/>
      <c r="CK32" s="408"/>
      <c r="CL32" s="408"/>
      <c r="CM32" s="406"/>
      <c r="CN32" s="506">
        <f>CN30+1</f>
        <v>44505</v>
      </c>
      <c r="CO32" s="404" t="str">
        <f>IFERROR(VLOOKUP(CN32,FeiertageBW[#All],2,FALSE),"")</f>
        <v/>
      </c>
      <c r="CP32" s="415"/>
      <c r="CQ32" s="415"/>
      <c r="CR32" s="415"/>
      <c r="CS32" s="409"/>
      <c r="CT32" s="408"/>
      <c r="CU32" s="408"/>
      <c r="CV32" s="406"/>
      <c r="CW32" s="506">
        <f>CW30+1</f>
        <v>44540</v>
      </c>
      <c r="CX32" s="404" t="str">
        <f>IFERROR(VLOOKUP(CW32,FeiertageBW[#All],2,FALSE),"")</f>
        <v/>
      </c>
      <c r="CY32" s="415"/>
      <c r="CZ32" s="415"/>
      <c r="DA32" s="415"/>
      <c r="DB32" s="409"/>
      <c r="DC32" s="408"/>
      <c r="DD32" s="408"/>
      <c r="DE32" s="410"/>
    </row>
    <row r="33" spans="1:109" s="12" customFormat="1" ht="18" customHeight="1" x14ac:dyDescent="0.25">
      <c r="A33" s="502"/>
      <c r="B33" s="507"/>
      <c r="C33" s="416" t="str">
        <f>IFERROR(VLOOKUP(B32,Ereignistabelle[],2,FALSE),"")</f>
        <v/>
      </c>
      <c r="D33" s="409"/>
      <c r="E33" s="409"/>
      <c r="F33" s="409"/>
      <c r="G33" s="412"/>
      <c r="H33" s="413"/>
      <c r="I33" s="413"/>
      <c r="J33" s="426" t="str">
        <f>IFERROR(VLOOKUP(B32,Serientermine,2,FALSE),"")</f>
        <v/>
      </c>
      <c r="K33" s="507"/>
      <c r="L33" s="416" t="str">
        <f>IFERROR(VLOOKUP(K32,Ereignistabelle[],2,FALSE),"")</f>
        <v/>
      </c>
      <c r="M33" s="409"/>
      <c r="N33" s="409"/>
      <c r="O33" s="409"/>
      <c r="P33" s="412"/>
      <c r="Q33" s="413"/>
      <c r="R33" s="413"/>
      <c r="S33" s="426" t="str">
        <f>IFERROR(VLOOKUP(K32,Serientermine,2,FALSE),"")</f>
        <v/>
      </c>
      <c r="T33" s="509"/>
      <c r="U33" s="416" t="str">
        <f>IFERROR(VLOOKUP(T32,Ereignistabelle[],2,FALSE),"")</f>
        <v/>
      </c>
      <c r="V33" s="409"/>
      <c r="W33" s="409"/>
      <c r="X33" s="409"/>
      <c r="Y33" s="412"/>
      <c r="Z33" s="413"/>
      <c r="AA33" s="413"/>
      <c r="AB33" s="426" t="str">
        <f>IFERROR(VLOOKUP(T32,Serientermine,2,FALSE),"")</f>
        <v/>
      </c>
      <c r="AC33" s="507"/>
      <c r="AD33" s="416" t="str">
        <f>IFERROR(VLOOKUP(AC32,Ereignistabelle[],2,FALSE),"")</f>
        <v/>
      </c>
      <c r="AE33" s="409"/>
      <c r="AF33" s="409"/>
      <c r="AG33" s="409"/>
      <c r="AH33" s="412"/>
      <c r="AI33" s="413"/>
      <c r="AJ33" s="413"/>
      <c r="AK33" s="426" t="str">
        <f>IFERROR(VLOOKUP(AC32,Serientermine,2,FALSE),"")</f>
        <v/>
      </c>
      <c r="AL33" s="507"/>
      <c r="AM33" s="416" t="str">
        <f>IFERROR(VLOOKUP(AL32,Ereignistabelle[],2,FALSE),"")</f>
        <v/>
      </c>
      <c r="AN33" s="409"/>
      <c r="AO33" s="409"/>
      <c r="AP33" s="409"/>
      <c r="AQ33" s="412"/>
      <c r="AR33" s="413"/>
      <c r="AS33" s="413"/>
      <c r="AT33" s="426" t="str">
        <f>IFERROR(VLOOKUP(AL32,Serientermine,2,FALSE),"")</f>
        <v/>
      </c>
      <c r="AU33" s="507"/>
      <c r="AV33" s="416" t="str">
        <f>IFERROR(VLOOKUP(AU32,Ereignistabelle[],2,FALSE),"")</f>
        <v/>
      </c>
      <c r="AW33" s="409"/>
      <c r="AX33" s="409"/>
      <c r="AY33" s="409"/>
      <c r="AZ33" s="412"/>
      <c r="BA33" s="413"/>
      <c r="BB33" s="413"/>
      <c r="BC33" s="426" t="str">
        <f>IFERROR(VLOOKUP(AU32,Serientermine,2,FALSE),"")</f>
        <v/>
      </c>
      <c r="BD33" s="507"/>
      <c r="BE33" s="416" t="str">
        <f>IFERROR(VLOOKUP(BD32,Ereignistabelle[],2,FALSE),"")</f>
        <v/>
      </c>
      <c r="BF33" s="409"/>
      <c r="BG33" s="409"/>
      <c r="BH33" s="409"/>
      <c r="BI33" s="412"/>
      <c r="BJ33" s="413"/>
      <c r="BK33" s="413"/>
      <c r="BL33" s="426" t="str">
        <f>IFERROR(VLOOKUP(BD32,Serientermine,2,FALSE),"")</f>
        <v/>
      </c>
      <c r="BM33" s="507"/>
      <c r="BN33" s="416" t="str">
        <f>IFERROR(VLOOKUP(BM32,Ereignistabelle[],2,FALSE),"")</f>
        <v/>
      </c>
      <c r="BO33" s="409"/>
      <c r="BP33" s="409"/>
      <c r="BQ33" s="409"/>
      <c r="BR33" s="412"/>
      <c r="BS33" s="413"/>
      <c r="BT33" s="413"/>
      <c r="BU33" s="426" t="str">
        <f>IFERROR(VLOOKUP(BM32,Serientermine,2,FALSE),"")</f>
        <v/>
      </c>
      <c r="BV33" s="507"/>
      <c r="BW33" s="416" t="str">
        <f>IFERROR(VLOOKUP(BV32,Ereignistabelle[],2,FALSE),"")</f>
        <v/>
      </c>
      <c r="BX33" s="409"/>
      <c r="BY33" s="409"/>
      <c r="BZ33" s="409"/>
      <c r="CA33" s="412"/>
      <c r="CB33" s="413"/>
      <c r="CC33" s="413"/>
      <c r="CD33" s="426" t="str">
        <f>IFERROR(VLOOKUP(BV32,Serientermine,2,FALSE),"")</f>
        <v/>
      </c>
      <c r="CE33" s="507"/>
      <c r="CF33" s="416" t="str">
        <f>IFERROR(VLOOKUP(CE32,Ereignistabelle[],2,FALSE),"")</f>
        <v/>
      </c>
      <c r="CG33" s="409"/>
      <c r="CH33" s="409"/>
      <c r="CI33" s="409"/>
      <c r="CJ33" s="412"/>
      <c r="CK33" s="413"/>
      <c r="CL33" s="413"/>
      <c r="CM33" s="426" t="str">
        <f>IFERROR(VLOOKUP(CE32,Serientermine,2,FALSE),"")</f>
        <v/>
      </c>
      <c r="CN33" s="507"/>
      <c r="CO33" s="411" t="str">
        <f>IFERROR(VLOOKUP(CN32,Ereignistabelle[],2,FALSE),"")</f>
        <v/>
      </c>
      <c r="CP33" s="409"/>
      <c r="CQ33" s="409"/>
      <c r="CR33" s="409"/>
      <c r="CS33" s="412"/>
      <c r="CT33" s="413"/>
      <c r="CU33" s="413"/>
      <c r="CV33" s="426" t="str">
        <f>IFERROR(VLOOKUP(CN32,Serientermine,2,FALSE),"")</f>
        <v/>
      </c>
      <c r="CW33" s="507"/>
      <c r="CX33" s="416" t="str">
        <f>IFERROR(VLOOKUP(CW32,Ereignistabelle[],2,FALSE),"")</f>
        <v/>
      </c>
      <c r="CY33" s="409"/>
      <c r="CZ33" s="409"/>
      <c r="DA33" s="409"/>
      <c r="DB33" s="412"/>
      <c r="DC33" s="413"/>
      <c r="DD33" s="413"/>
      <c r="DE33" s="414" t="str">
        <f>IFERROR(VLOOKUP(CW32,Serientermine,2,FALSE),"")</f>
        <v/>
      </c>
    </row>
    <row r="34" spans="1:109" ht="18" customHeight="1" x14ac:dyDescent="0.25">
      <c r="A34" s="501" t="s">
        <v>16</v>
      </c>
      <c r="B34" s="510">
        <f>B32+1</f>
        <v>44205</v>
      </c>
      <c r="C34" s="417" t="str">
        <f>IFERROR(VLOOKUP(B34,FeiertageBW[#All],2,FALSE),"")</f>
        <v/>
      </c>
      <c r="D34" s="418"/>
      <c r="E34" s="418"/>
      <c r="F34" s="418"/>
      <c r="G34" s="419"/>
      <c r="H34" s="420"/>
      <c r="I34" s="420"/>
      <c r="J34" s="427"/>
      <c r="K34" s="510">
        <f>K32+1</f>
        <v>44233</v>
      </c>
      <c r="L34" s="417" t="str">
        <f>IFERROR(VLOOKUP(K34,FeiertageBW[#All],2,FALSE),"")</f>
        <v/>
      </c>
      <c r="M34" s="418"/>
      <c r="N34" s="418"/>
      <c r="O34" s="418"/>
      <c r="P34" s="419"/>
      <c r="Q34" s="420"/>
      <c r="R34" s="420"/>
      <c r="S34" s="427"/>
      <c r="T34" s="510">
        <f>T32+1</f>
        <v>44261</v>
      </c>
      <c r="U34" s="417" t="str">
        <f>IFERROR(VLOOKUP(T34,FeiertageBW[#All],2,FALSE),"")</f>
        <v/>
      </c>
      <c r="V34" s="418"/>
      <c r="W34" s="418"/>
      <c r="X34" s="418"/>
      <c r="Y34" s="419"/>
      <c r="Z34" s="420"/>
      <c r="AA34" s="420"/>
      <c r="AB34" s="427"/>
      <c r="AC34" s="510">
        <f>AC32+1</f>
        <v>44296</v>
      </c>
      <c r="AD34" s="417" t="str">
        <f>IFERROR(VLOOKUP(AC34,FeiertageBW[#All],2,FALSE),"")</f>
        <v/>
      </c>
      <c r="AE34" s="418"/>
      <c r="AF34" s="418"/>
      <c r="AG34" s="418"/>
      <c r="AH34" s="419"/>
      <c r="AI34" s="420"/>
      <c r="AJ34" s="420"/>
      <c r="AK34" s="427"/>
      <c r="AL34" s="510">
        <f>AL32+1</f>
        <v>44324</v>
      </c>
      <c r="AM34" s="417" t="str">
        <f>IFERROR(VLOOKUP(AL34,FeiertageBW[#All],2,FALSE),"")</f>
        <v/>
      </c>
      <c r="AN34" s="418"/>
      <c r="AO34" s="418"/>
      <c r="AP34" s="418"/>
      <c r="AQ34" s="419"/>
      <c r="AR34" s="420"/>
      <c r="AS34" s="420"/>
      <c r="AT34" s="427"/>
      <c r="AU34" s="510">
        <f>AU32+1</f>
        <v>44359</v>
      </c>
      <c r="AV34" s="417" t="str">
        <f>IFERROR(VLOOKUP(AU34,FeiertageBW[#All],2,FALSE),"")</f>
        <v/>
      </c>
      <c r="AW34" s="418"/>
      <c r="AX34" s="418"/>
      <c r="AY34" s="418"/>
      <c r="AZ34" s="419"/>
      <c r="BA34" s="420"/>
      <c r="BB34" s="420"/>
      <c r="BC34" s="427"/>
      <c r="BD34" s="510">
        <f>BD32+1</f>
        <v>44387</v>
      </c>
      <c r="BE34" s="417" t="str">
        <f>IFERROR(VLOOKUP(BD34,FeiertageBW[#All],2,FALSE),"")</f>
        <v/>
      </c>
      <c r="BF34" s="418"/>
      <c r="BG34" s="418"/>
      <c r="BH34" s="418"/>
      <c r="BI34" s="419"/>
      <c r="BJ34" s="420"/>
      <c r="BK34" s="420"/>
      <c r="BL34" s="427"/>
      <c r="BM34" s="510">
        <f>BM32+1</f>
        <v>44415</v>
      </c>
      <c r="BN34" s="417" t="str">
        <f>IFERROR(VLOOKUP(BM34,FeiertageBW[#All],2,FALSE),"")</f>
        <v/>
      </c>
      <c r="BO34" s="418"/>
      <c r="BP34" s="418"/>
      <c r="BQ34" s="418"/>
      <c r="BR34" s="419"/>
      <c r="BS34" s="420"/>
      <c r="BT34" s="420"/>
      <c r="BU34" s="427"/>
      <c r="BV34" s="510">
        <f>BV32+1</f>
        <v>44450</v>
      </c>
      <c r="BW34" s="417" t="str">
        <f>IFERROR(VLOOKUP(BV34,FeiertageBW[#All],2,FALSE),"")</f>
        <v/>
      </c>
      <c r="BX34" s="418"/>
      <c r="BY34" s="418"/>
      <c r="BZ34" s="418"/>
      <c r="CA34" s="419"/>
      <c r="CB34" s="420"/>
      <c r="CC34" s="420"/>
      <c r="CD34" s="427"/>
      <c r="CE34" s="510">
        <f>CE32+1</f>
        <v>44478</v>
      </c>
      <c r="CF34" s="417" t="str">
        <f>IFERROR(VLOOKUP(CE34,FeiertageBW[#All],2,FALSE),"")</f>
        <v/>
      </c>
      <c r="CG34" s="418"/>
      <c r="CH34" s="418"/>
      <c r="CI34" s="418"/>
      <c r="CJ34" s="419"/>
      <c r="CK34" s="420"/>
      <c r="CL34" s="420"/>
      <c r="CM34" s="427"/>
      <c r="CN34" s="510">
        <f>CN32+1</f>
        <v>44506</v>
      </c>
      <c r="CO34" s="417" t="str">
        <f>IFERROR(VLOOKUP(CN34,FeiertageBW[#All],2,FALSE),"")</f>
        <v/>
      </c>
      <c r="CP34" s="418"/>
      <c r="CQ34" s="418"/>
      <c r="CR34" s="418"/>
      <c r="CS34" s="419"/>
      <c r="CT34" s="420"/>
      <c r="CU34" s="420"/>
      <c r="CV34" s="427"/>
      <c r="CW34" s="510">
        <f>CW32+1</f>
        <v>44541</v>
      </c>
      <c r="CX34" s="417" t="str">
        <f>IFERROR(VLOOKUP(CW34,FeiertageBW[#All],2,FALSE),"")</f>
        <v/>
      </c>
      <c r="CY34" s="418"/>
      <c r="CZ34" s="418"/>
      <c r="DA34" s="418"/>
      <c r="DB34" s="419"/>
      <c r="DC34" s="420"/>
      <c r="DD34" s="420"/>
      <c r="DE34" s="421"/>
    </row>
    <row r="35" spans="1:109" s="12" customFormat="1" ht="18" customHeight="1" x14ac:dyDescent="0.25">
      <c r="A35" s="501"/>
      <c r="B35" s="511"/>
      <c r="C35" s="422" t="str">
        <f>IFERROR(VLOOKUP(B34,Ereignistabelle[],2,FALSE),"")</f>
        <v/>
      </c>
      <c r="D35" s="423"/>
      <c r="E35" s="423"/>
      <c r="F35" s="423"/>
      <c r="G35" s="423"/>
      <c r="H35" s="424"/>
      <c r="I35" s="424"/>
      <c r="J35" s="428" t="str">
        <f>IFERROR(VLOOKUP(B34,Serientermine,2,FALSE),"")</f>
        <v/>
      </c>
      <c r="K35" s="511"/>
      <c r="L35" s="422" t="str">
        <f>IFERROR(VLOOKUP(K34,Ereignistabelle[],2,FALSE),"")</f>
        <v/>
      </c>
      <c r="M35" s="423"/>
      <c r="N35" s="423"/>
      <c r="O35" s="423"/>
      <c r="P35" s="423"/>
      <c r="Q35" s="424"/>
      <c r="R35" s="424"/>
      <c r="S35" s="428" t="str">
        <f>IFERROR(VLOOKUP(K34,Serientermine,2,FALSE),"")</f>
        <v/>
      </c>
      <c r="T35" s="511"/>
      <c r="U35" s="422" t="str">
        <f>IFERROR(VLOOKUP(T34,Ereignistabelle[],2,FALSE),"")</f>
        <v/>
      </c>
      <c r="V35" s="423"/>
      <c r="W35" s="423"/>
      <c r="X35" s="423"/>
      <c r="Y35" s="423"/>
      <c r="Z35" s="424"/>
      <c r="AA35" s="424"/>
      <c r="AB35" s="428" t="str">
        <f>IFERROR(VLOOKUP(T34,Serientermine,2,FALSE),"")</f>
        <v/>
      </c>
      <c r="AC35" s="511"/>
      <c r="AD35" s="422" t="str">
        <f>IFERROR(VLOOKUP(AC34,Ereignistabelle[],2,FALSE),"")</f>
        <v/>
      </c>
      <c r="AE35" s="423"/>
      <c r="AF35" s="423"/>
      <c r="AG35" s="423"/>
      <c r="AH35" s="423"/>
      <c r="AI35" s="424"/>
      <c r="AJ35" s="424"/>
      <c r="AK35" s="428" t="str">
        <f>IFERROR(VLOOKUP(AC34,Serientermine,2,FALSE),"")</f>
        <v/>
      </c>
      <c r="AL35" s="511"/>
      <c r="AM35" s="422" t="str">
        <f>IFERROR(VLOOKUP(AL34,Ereignistabelle[],2,FALSE),"")</f>
        <v/>
      </c>
      <c r="AN35" s="423"/>
      <c r="AO35" s="423"/>
      <c r="AP35" s="423"/>
      <c r="AQ35" s="423"/>
      <c r="AR35" s="424"/>
      <c r="AS35" s="424"/>
      <c r="AT35" s="428" t="str">
        <f>IFERROR(VLOOKUP(AL34,Serientermine,2,FALSE),"")</f>
        <v/>
      </c>
      <c r="AU35" s="511"/>
      <c r="AV35" s="422" t="str">
        <f>IFERROR(VLOOKUP(AU34,Ereignistabelle[],2,FALSE),"")</f>
        <v/>
      </c>
      <c r="AW35" s="423"/>
      <c r="AX35" s="423"/>
      <c r="AY35" s="423"/>
      <c r="AZ35" s="423"/>
      <c r="BA35" s="424"/>
      <c r="BB35" s="424"/>
      <c r="BC35" s="428" t="str">
        <f>IFERROR(VLOOKUP(AU34,Serientermine,2,FALSE),"")</f>
        <v/>
      </c>
      <c r="BD35" s="511"/>
      <c r="BE35" s="422" t="str">
        <f>IFERROR(VLOOKUP(BD34,Ereignistabelle[],2,FALSE),"")</f>
        <v/>
      </c>
      <c r="BF35" s="423"/>
      <c r="BG35" s="423"/>
      <c r="BH35" s="423"/>
      <c r="BI35" s="423"/>
      <c r="BJ35" s="424"/>
      <c r="BK35" s="424"/>
      <c r="BL35" s="428" t="str">
        <f>IFERROR(VLOOKUP(BD34,Serientermine,2,FALSE),"")</f>
        <v/>
      </c>
      <c r="BM35" s="511"/>
      <c r="BN35" s="422" t="str">
        <f>IFERROR(VLOOKUP(BM34,Ereignistabelle[],2,FALSE),"")</f>
        <v/>
      </c>
      <c r="BO35" s="423"/>
      <c r="BP35" s="423"/>
      <c r="BQ35" s="423"/>
      <c r="BR35" s="423"/>
      <c r="BS35" s="424"/>
      <c r="BT35" s="424"/>
      <c r="BU35" s="428" t="str">
        <f>IFERROR(VLOOKUP(BM34,Serientermine,2,FALSE),"")</f>
        <v/>
      </c>
      <c r="BV35" s="511"/>
      <c r="BW35" s="422" t="str">
        <f>IFERROR(VLOOKUP(BV34,Ereignistabelle[],2,FALSE),"")</f>
        <v/>
      </c>
      <c r="BX35" s="423"/>
      <c r="BY35" s="423"/>
      <c r="BZ35" s="423"/>
      <c r="CA35" s="423"/>
      <c r="CB35" s="424"/>
      <c r="CC35" s="424"/>
      <c r="CD35" s="428" t="str">
        <f>IFERROR(VLOOKUP(BV34,Serientermine,2,FALSE),"")</f>
        <v/>
      </c>
      <c r="CE35" s="511"/>
      <c r="CF35" s="422" t="str">
        <f>IFERROR(VLOOKUP(CE34,Ereignistabelle[],2,FALSE),"")</f>
        <v/>
      </c>
      <c r="CG35" s="423"/>
      <c r="CH35" s="423"/>
      <c r="CI35" s="423"/>
      <c r="CJ35" s="423"/>
      <c r="CK35" s="424"/>
      <c r="CL35" s="424"/>
      <c r="CM35" s="428" t="str">
        <f>IFERROR(VLOOKUP(CE34,Serientermine,2,FALSE),"")</f>
        <v/>
      </c>
      <c r="CN35" s="511"/>
      <c r="CO35" s="405" t="str">
        <f>IFERROR(VLOOKUP(CN34,Ereignistabelle[],2,FALSE),"")</f>
        <v/>
      </c>
      <c r="CP35" s="423"/>
      <c r="CQ35" s="423"/>
      <c r="CR35" s="423"/>
      <c r="CS35" s="423"/>
      <c r="CT35" s="424"/>
      <c r="CU35" s="424"/>
      <c r="CV35" s="428" t="str">
        <f>IFERROR(VLOOKUP(CN34,Serientermine,2,FALSE),"")</f>
        <v/>
      </c>
      <c r="CW35" s="511"/>
      <c r="CX35" s="422" t="str">
        <f>IFERROR(VLOOKUP(CW34,Ereignistabelle[],2,FALSE),"")</f>
        <v/>
      </c>
      <c r="CY35" s="423"/>
      <c r="CZ35" s="423"/>
      <c r="DA35" s="423"/>
      <c r="DB35" s="423"/>
      <c r="DC35" s="424"/>
      <c r="DD35" s="424"/>
      <c r="DE35" s="425" t="str">
        <f>IFERROR(VLOOKUP(CW34,Serientermine,2,FALSE),"")</f>
        <v/>
      </c>
    </row>
    <row r="36" spans="1:109" ht="18" customHeight="1" x14ac:dyDescent="0.25">
      <c r="A36" s="501" t="s">
        <v>17</v>
      </c>
      <c r="B36" s="510">
        <f>B34+1</f>
        <v>44206</v>
      </c>
      <c r="C36" s="417" t="str">
        <f>IFERROR(VLOOKUP(B36,FeiertageBW[#All],2,FALSE),"")</f>
        <v/>
      </c>
      <c r="D36" s="418"/>
      <c r="E36" s="418"/>
      <c r="F36" s="418"/>
      <c r="G36" s="419"/>
      <c r="H36" s="420"/>
      <c r="I36" s="420"/>
      <c r="J36" s="427"/>
      <c r="K36" s="510">
        <f>K34+1</f>
        <v>44234</v>
      </c>
      <c r="L36" s="417" t="str">
        <f>IFERROR(VLOOKUP(K36,FeiertageBW[#All],2,FALSE),"")</f>
        <v/>
      </c>
      <c r="M36" s="418"/>
      <c r="N36" s="418"/>
      <c r="O36" s="418"/>
      <c r="P36" s="419"/>
      <c r="Q36" s="420"/>
      <c r="R36" s="420"/>
      <c r="S36" s="427"/>
      <c r="T36" s="510">
        <f>T34+1</f>
        <v>44262</v>
      </c>
      <c r="U36" s="417" t="str">
        <f>IFERROR(VLOOKUP(T36,FeiertageBW[#All],2,FALSE),"")</f>
        <v/>
      </c>
      <c r="V36" s="418"/>
      <c r="W36" s="418"/>
      <c r="X36" s="418"/>
      <c r="Y36" s="419"/>
      <c r="Z36" s="420"/>
      <c r="AA36" s="420"/>
      <c r="AB36" s="427"/>
      <c r="AC36" s="510">
        <f>AC34+1</f>
        <v>44297</v>
      </c>
      <c r="AD36" s="417" t="str">
        <f>IFERROR(VLOOKUP(AC36,FeiertageBW[#All],2,FALSE),"")</f>
        <v/>
      </c>
      <c r="AE36" s="418"/>
      <c r="AF36" s="418"/>
      <c r="AG36" s="418"/>
      <c r="AH36" s="419"/>
      <c r="AI36" s="420"/>
      <c r="AJ36" s="420"/>
      <c r="AK36" s="427"/>
      <c r="AL36" s="510">
        <f>AL34+1</f>
        <v>44325</v>
      </c>
      <c r="AM36" s="417" t="str">
        <f>IFERROR(VLOOKUP(AL36,FeiertageBW[#All],2,FALSE),"")</f>
        <v/>
      </c>
      <c r="AN36" s="418"/>
      <c r="AO36" s="418"/>
      <c r="AP36" s="418"/>
      <c r="AQ36" s="419"/>
      <c r="AR36" s="420"/>
      <c r="AS36" s="420"/>
      <c r="AT36" s="427"/>
      <c r="AU36" s="510">
        <f>AU34+1</f>
        <v>44360</v>
      </c>
      <c r="AV36" s="417" t="str">
        <f>IFERROR(VLOOKUP(AU36,FeiertageBW[#All],2,FALSE),"")</f>
        <v/>
      </c>
      <c r="AW36" s="418"/>
      <c r="AX36" s="418"/>
      <c r="AY36" s="418"/>
      <c r="AZ36" s="419"/>
      <c r="BA36" s="420"/>
      <c r="BB36" s="420"/>
      <c r="BC36" s="427"/>
      <c r="BD36" s="510">
        <f>BD34+1</f>
        <v>44388</v>
      </c>
      <c r="BE36" s="417" t="str">
        <f>IFERROR(VLOOKUP(BD36,FeiertageBW[#All],2,FALSE),"")</f>
        <v/>
      </c>
      <c r="BF36" s="418"/>
      <c r="BG36" s="418"/>
      <c r="BH36" s="418"/>
      <c r="BI36" s="419"/>
      <c r="BJ36" s="420"/>
      <c r="BK36" s="420"/>
      <c r="BL36" s="427"/>
      <c r="BM36" s="510">
        <f>BM34+1</f>
        <v>44416</v>
      </c>
      <c r="BN36" s="417" t="str">
        <f>IFERROR(VLOOKUP(BM36,FeiertageBW[#All],2,FALSE),"")</f>
        <v/>
      </c>
      <c r="BO36" s="418"/>
      <c r="BP36" s="418"/>
      <c r="BQ36" s="418"/>
      <c r="BR36" s="419"/>
      <c r="BS36" s="420"/>
      <c r="BT36" s="420"/>
      <c r="BU36" s="427"/>
      <c r="BV36" s="510">
        <f>BV34+1</f>
        <v>44451</v>
      </c>
      <c r="BW36" s="417" t="str">
        <f>IFERROR(VLOOKUP(BV36,FeiertageBW[#All],2,FALSE),"")</f>
        <v/>
      </c>
      <c r="BX36" s="418"/>
      <c r="BY36" s="418"/>
      <c r="BZ36" s="418"/>
      <c r="CA36" s="419"/>
      <c r="CB36" s="420"/>
      <c r="CC36" s="420"/>
      <c r="CD36" s="427"/>
      <c r="CE36" s="510">
        <f>CE34+1</f>
        <v>44479</v>
      </c>
      <c r="CF36" s="417" t="str">
        <f>IFERROR(VLOOKUP(CE36,FeiertageBW[#All],2,FALSE),"")</f>
        <v/>
      </c>
      <c r="CG36" s="418"/>
      <c r="CH36" s="418"/>
      <c r="CI36" s="418"/>
      <c r="CJ36" s="419"/>
      <c r="CK36" s="420"/>
      <c r="CL36" s="420"/>
      <c r="CM36" s="427"/>
      <c r="CN36" s="510">
        <f>CN34+1</f>
        <v>44507</v>
      </c>
      <c r="CO36" s="417" t="str">
        <f>IFERROR(VLOOKUP(CN36,FeiertageBW[#All],2,FALSE),"")</f>
        <v/>
      </c>
      <c r="CP36" s="418"/>
      <c r="CQ36" s="418"/>
      <c r="CR36" s="418"/>
      <c r="CS36" s="419"/>
      <c r="CT36" s="420"/>
      <c r="CU36" s="420"/>
      <c r="CV36" s="427"/>
      <c r="CW36" s="510">
        <f>CW34+1</f>
        <v>44542</v>
      </c>
      <c r="CX36" s="417" t="str">
        <f>IFERROR(VLOOKUP(CW36,FeiertageBW[#All],2,FALSE),"")</f>
        <v>3. Advent</v>
      </c>
      <c r="CY36" s="418"/>
      <c r="CZ36" s="418"/>
      <c r="DA36" s="418"/>
      <c r="DB36" s="419"/>
      <c r="DC36" s="420"/>
      <c r="DD36" s="420"/>
      <c r="DE36" s="421"/>
    </row>
    <row r="37" spans="1:109" s="12" customFormat="1" ht="18" customHeight="1" x14ac:dyDescent="0.25">
      <c r="A37" s="501"/>
      <c r="B37" s="511"/>
      <c r="C37" s="422" t="str">
        <f>IFERROR(VLOOKUP(B36,Ereignistabelle[],2,FALSE),"")</f>
        <v/>
      </c>
      <c r="D37" s="423"/>
      <c r="E37" s="423"/>
      <c r="F37" s="423"/>
      <c r="G37" s="423"/>
      <c r="H37" s="424"/>
      <c r="I37" s="424"/>
      <c r="J37" s="428" t="str">
        <f>IFERROR(VLOOKUP(B36,Serientermine,2,FALSE),"")</f>
        <v/>
      </c>
      <c r="K37" s="511"/>
      <c r="L37" s="422" t="str">
        <f>IFERROR(VLOOKUP(K36,Ereignistabelle[],2,FALSE),"")</f>
        <v/>
      </c>
      <c r="M37" s="423"/>
      <c r="N37" s="423"/>
      <c r="O37" s="423"/>
      <c r="P37" s="423"/>
      <c r="Q37" s="424"/>
      <c r="R37" s="424"/>
      <c r="S37" s="428" t="str">
        <f>IFERROR(VLOOKUP(K36,Serientermine,2,FALSE),"")</f>
        <v/>
      </c>
      <c r="T37" s="511"/>
      <c r="U37" s="422" t="str">
        <f>IFERROR(VLOOKUP(T36,Ereignistabelle[],2,FALSE),"")</f>
        <v/>
      </c>
      <c r="V37" s="423"/>
      <c r="W37" s="423"/>
      <c r="X37" s="423"/>
      <c r="Y37" s="423"/>
      <c r="Z37" s="424"/>
      <c r="AA37" s="424"/>
      <c r="AB37" s="428" t="str">
        <f>IFERROR(VLOOKUP(T36,Serientermine,2,FALSE),"")</f>
        <v/>
      </c>
      <c r="AC37" s="511"/>
      <c r="AD37" s="422" t="str">
        <f>IFERROR(VLOOKUP(AC36,Ereignistabelle[],2,FALSE),"")</f>
        <v/>
      </c>
      <c r="AE37" s="423"/>
      <c r="AF37" s="423"/>
      <c r="AG37" s="423"/>
      <c r="AH37" s="423"/>
      <c r="AI37" s="424"/>
      <c r="AJ37" s="424"/>
      <c r="AK37" s="428" t="str">
        <f>IFERROR(VLOOKUP(AC36,Serientermine,2,FALSE),"")</f>
        <v/>
      </c>
      <c r="AL37" s="511"/>
      <c r="AM37" s="422" t="str">
        <f>IFERROR(VLOOKUP(AL36,Ereignistabelle[],2,FALSE),"")</f>
        <v/>
      </c>
      <c r="AN37" s="423"/>
      <c r="AO37" s="423"/>
      <c r="AP37" s="423"/>
      <c r="AQ37" s="423"/>
      <c r="AR37" s="424"/>
      <c r="AS37" s="424"/>
      <c r="AT37" s="428" t="str">
        <f>IFERROR(VLOOKUP(AL36,Serientermine,2,FALSE),"")</f>
        <v/>
      </c>
      <c r="AU37" s="511"/>
      <c r="AV37" s="422" t="str">
        <f>IFERROR(VLOOKUP(AU36,Ereignistabelle[],2,FALSE),"")</f>
        <v/>
      </c>
      <c r="AW37" s="423"/>
      <c r="AX37" s="423"/>
      <c r="AY37" s="423"/>
      <c r="AZ37" s="423"/>
      <c r="BA37" s="424"/>
      <c r="BB37" s="424"/>
      <c r="BC37" s="428" t="str">
        <f>IFERROR(VLOOKUP(AU36,Serientermine,2,FALSE),"")</f>
        <v/>
      </c>
      <c r="BD37" s="511"/>
      <c r="BE37" s="422" t="str">
        <f>IFERROR(VLOOKUP(BD36,Ereignistabelle[],2,FALSE),"")</f>
        <v/>
      </c>
      <c r="BF37" s="423"/>
      <c r="BG37" s="423"/>
      <c r="BH37" s="423"/>
      <c r="BI37" s="423"/>
      <c r="BJ37" s="424"/>
      <c r="BK37" s="424"/>
      <c r="BL37" s="428" t="str">
        <f>IFERROR(VLOOKUP(BD36,Serientermine,2,FALSE),"")</f>
        <v/>
      </c>
      <c r="BM37" s="511"/>
      <c r="BN37" s="422" t="str">
        <f>IFERROR(VLOOKUP(BM36,Ereignistabelle[],2,FALSE),"")</f>
        <v/>
      </c>
      <c r="BO37" s="423"/>
      <c r="BP37" s="423"/>
      <c r="BQ37" s="423"/>
      <c r="BR37" s="423"/>
      <c r="BS37" s="424"/>
      <c r="BT37" s="424"/>
      <c r="BU37" s="428" t="str">
        <f>IFERROR(VLOOKUP(BM36,Serientermine,2,FALSE),"")</f>
        <v/>
      </c>
      <c r="BV37" s="511"/>
      <c r="BW37" s="422" t="str">
        <f>IFERROR(VLOOKUP(BV36,Ereignistabelle[],2,FALSE),"")</f>
        <v/>
      </c>
      <c r="BX37" s="423"/>
      <c r="BY37" s="423"/>
      <c r="BZ37" s="423"/>
      <c r="CA37" s="423"/>
      <c r="CB37" s="424"/>
      <c r="CC37" s="424"/>
      <c r="CD37" s="428" t="str">
        <f>IFERROR(VLOOKUP(BV36,Serientermine,2,FALSE),"")</f>
        <v/>
      </c>
      <c r="CE37" s="511"/>
      <c r="CF37" s="422" t="str">
        <f>IFERROR(VLOOKUP(CE36,Ereignistabelle[],2,FALSE),"")</f>
        <v/>
      </c>
      <c r="CG37" s="423"/>
      <c r="CH37" s="423"/>
      <c r="CI37" s="423"/>
      <c r="CJ37" s="423"/>
      <c r="CK37" s="424"/>
      <c r="CL37" s="424"/>
      <c r="CM37" s="428" t="str">
        <f>IFERROR(VLOOKUP(CE36,Serientermine,2,FALSE),"")</f>
        <v/>
      </c>
      <c r="CN37" s="511"/>
      <c r="CO37" s="405" t="str">
        <f>IFERROR(VLOOKUP(CN36,Ereignistabelle[],2,FALSE),"")</f>
        <v/>
      </c>
      <c r="CP37" s="423"/>
      <c r="CQ37" s="423"/>
      <c r="CR37" s="423"/>
      <c r="CS37" s="423"/>
      <c r="CT37" s="424"/>
      <c r="CU37" s="424"/>
      <c r="CV37" s="428" t="str">
        <f>IFERROR(VLOOKUP(CN36,Serientermine,2,FALSE),"")</f>
        <v/>
      </c>
      <c r="CW37" s="511"/>
      <c r="CX37" s="422" t="str">
        <f>IFERROR(VLOOKUP(CW36,Ereignistabelle[],2,FALSE),"")</f>
        <v/>
      </c>
      <c r="CY37" s="423"/>
      <c r="CZ37" s="423"/>
      <c r="DA37" s="423"/>
      <c r="DB37" s="423"/>
      <c r="DC37" s="424"/>
      <c r="DD37" s="424"/>
      <c r="DE37" s="425" t="str">
        <f>IFERROR(VLOOKUP(CW36,Serientermine,2,FALSE),"")</f>
        <v/>
      </c>
    </row>
    <row r="38" spans="1:109" ht="18" customHeight="1" x14ac:dyDescent="0.25">
      <c r="A38" s="502" t="s">
        <v>18</v>
      </c>
      <c r="B38" s="506">
        <f>B36+1</f>
        <v>44207</v>
      </c>
      <c r="C38" s="404" t="str">
        <f>IFERROR(VLOOKUP(B38,FeiertageBW[#All],2,FALSE),"")</f>
        <v/>
      </c>
      <c r="D38" s="415"/>
      <c r="E38" s="415"/>
      <c r="F38" s="415"/>
      <c r="G38" s="409"/>
      <c r="H38" s="408"/>
      <c r="I38" s="408"/>
      <c r="J38" s="406"/>
      <c r="K38" s="506">
        <f>K36+1</f>
        <v>44235</v>
      </c>
      <c r="L38" s="404" t="str">
        <f>IFERROR(VLOOKUP(K38,FeiertageBW[#All],2,FALSE),"")</f>
        <v/>
      </c>
      <c r="M38" s="415"/>
      <c r="N38" s="415"/>
      <c r="O38" s="415"/>
      <c r="P38" s="409"/>
      <c r="Q38" s="408"/>
      <c r="R38" s="408"/>
      <c r="S38" s="406"/>
      <c r="T38" s="508">
        <f>T36+1</f>
        <v>44263</v>
      </c>
      <c r="U38" s="404" t="str">
        <f>IFERROR(VLOOKUP(T38,FeiertageBW[#All],2,FALSE),"")</f>
        <v/>
      </c>
      <c r="V38" s="415"/>
      <c r="W38" s="415"/>
      <c r="X38" s="415"/>
      <c r="Y38" s="409"/>
      <c r="Z38" s="408"/>
      <c r="AA38" s="408"/>
      <c r="AB38" s="406"/>
      <c r="AC38" s="506">
        <f>AC36+1</f>
        <v>44298</v>
      </c>
      <c r="AD38" s="404" t="str">
        <f>IFERROR(VLOOKUP(AC38,FeiertageBW[#All],2,FALSE),"")</f>
        <v/>
      </c>
      <c r="AE38" s="415"/>
      <c r="AF38" s="415"/>
      <c r="AG38" s="415"/>
      <c r="AH38" s="409"/>
      <c r="AI38" s="408"/>
      <c r="AJ38" s="408"/>
      <c r="AK38" s="406"/>
      <c r="AL38" s="506">
        <f>AL36+1</f>
        <v>44326</v>
      </c>
      <c r="AM38" s="404" t="str">
        <f>IFERROR(VLOOKUP(AL38,FeiertageBW[#All],2,FALSE),"")</f>
        <v/>
      </c>
      <c r="AN38" s="415"/>
      <c r="AO38" s="415"/>
      <c r="AP38" s="415"/>
      <c r="AQ38" s="409"/>
      <c r="AR38" s="408"/>
      <c r="AS38" s="408"/>
      <c r="AT38" s="406"/>
      <c r="AU38" s="506">
        <f>AU36+1</f>
        <v>44361</v>
      </c>
      <c r="AV38" s="404" t="str">
        <f>IFERROR(VLOOKUP(AU38,FeiertageBW[#All],2,FALSE),"")</f>
        <v/>
      </c>
      <c r="AW38" s="415"/>
      <c r="AX38" s="415"/>
      <c r="AY38" s="415"/>
      <c r="AZ38" s="409"/>
      <c r="BA38" s="408"/>
      <c r="BB38" s="408"/>
      <c r="BC38" s="406"/>
      <c r="BD38" s="506">
        <f>BD36+1</f>
        <v>44389</v>
      </c>
      <c r="BE38" s="404" t="str">
        <f>IFERROR(VLOOKUP(BD38,FeiertageBW[#All],2,FALSE),"")</f>
        <v/>
      </c>
      <c r="BF38" s="415"/>
      <c r="BG38" s="415"/>
      <c r="BH38" s="415"/>
      <c r="BI38" s="409"/>
      <c r="BJ38" s="408"/>
      <c r="BK38" s="408"/>
      <c r="BL38" s="406"/>
      <c r="BM38" s="506">
        <f>BM36+1</f>
        <v>44417</v>
      </c>
      <c r="BN38" s="404" t="str">
        <f>IFERROR(VLOOKUP(BM38,FeiertageBW[#All],2,FALSE),"")</f>
        <v/>
      </c>
      <c r="BO38" s="415"/>
      <c r="BP38" s="415"/>
      <c r="BQ38" s="415"/>
      <c r="BR38" s="409"/>
      <c r="BS38" s="408"/>
      <c r="BT38" s="408"/>
      <c r="BU38" s="406"/>
      <c r="BV38" s="506">
        <f>BV36+1</f>
        <v>44452</v>
      </c>
      <c r="BW38" s="404" t="str">
        <f>IFERROR(VLOOKUP(BV38,FeiertageBW[#All],2,FALSE),"")</f>
        <v/>
      </c>
      <c r="BX38" s="415"/>
      <c r="BY38" s="415"/>
      <c r="BZ38" s="415"/>
      <c r="CA38" s="409"/>
      <c r="CB38" s="408"/>
      <c r="CC38" s="408"/>
      <c r="CD38" s="406"/>
      <c r="CE38" s="506">
        <f>CE36+1</f>
        <v>44480</v>
      </c>
      <c r="CF38" s="404" t="str">
        <f>IFERROR(VLOOKUP(CE38,FeiertageBW[#All],2,FALSE),"")</f>
        <v/>
      </c>
      <c r="CG38" s="415"/>
      <c r="CH38" s="415"/>
      <c r="CI38" s="415"/>
      <c r="CJ38" s="409"/>
      <c r="CK38" s="408"/>
      <c r="CL38" s="408"/>
      <c r="CM38" s="406"/>
      <c r="CN38" s="506">
        <f>CN36+1</f>
        <v>44508</v>
      </c>
      <c r="CO38" s="404" t="str">
        <f>IFERROR(VLOOKUP(CN38,FeiertageBW[#All],2,FALSE),"")</f>
        <v/>
      </c>
      <c r="CP38" s="415"/>
      <c r="CQ38" s="415"/>
      <c r="CR38" s="415"/>
      <c r="CS38" s="409"/>
      <c r="CT38" s="408"/>
      <c r="CU38" s="408"/>
      <c r="CV38" s="406"/>
      <c r="CW38" s="506">
        <f>CW36+1</f>
        <v>44543</v>
      </c>
      <c r="CX38" s="404" t="str">
        <f>IFERROR(VLOOKUP(CW38,FeiertageBW[#All],2,FALSE),"")</f>
        <v/>
      </c>
      <c r="CY38" s="415"/>
      <c r="CZ38" s="415"/>
      <c r="DA38" s="415"/>
      <c r="DB38" s="409"/>
      <c r="DC38" s="408"/>
      <c r="DD38" s="408"/>
      <c r="DE38" s="410"/>
    </row>
    <row r="39" spans="1:109" s="12" customFormat="1" ht="18" customHeight="1" x14ac:dyDescent="0.25">
      <c r="A39" s="502"/>
      <c r="B39" s="507"/>
      <c r="C39" s="416" t="str">
        <f>IFERROR(VLOOKUP(B38,Ereignistabelle[],2,FALSE),"")</f>
        <v/>
      </c>
      <c r="D39" s="412"/>
      <c r="E39" s="412"/>
      <c r="F39" s="412"/>
      <c r="G39" s="412"/>
      <c r="H39" s="413"/>
      <c r="I39" s="413"/>
      <c r="J39" s="426" t="str">
        <f>IFERROR(VLOOKUP(B38,Serientermine,2,FALSE),"")</f>
        <v/>
      </c>
      <c r="K39" s="507"/>
      <c r="L39" s="416" t="str">
        <f>IFERROR(VLOOKUP(K38,Ereignistabelle[],2,FALSE),"")</f>
        <v/>
      </c>
      <c r="M39" s="412"/>
      <c r="N39" s="412"/>
      <c r="O39" s="412"/>
      <c r="P39" s="412"/>
      <c r="Q39" s="413"/>
      <c r="R39" s="413"/>
      <c r="S39" s="426" t="str">
        <f>IFERROR(VLOOKUP(K38,Serientermine,2,FALSE),"")</f>
        <v/>
      </c>
      <c r="T39" s="509"/>
      <c r="U39" s="416" t="str">
        <f>IFERROR(VLOOKUP(T38,Ereignistabelle[],2,FALSE),"")</f>
        <v/>
      </c>
      <c r="V39" s="412"/>
      <c r="W39" s="412"/>
      <c r="X39" s="412"/>
      <c r="Y39" s="412"/>
      <c r="Z39" s="413"/>
      <c r="AA39" s="413"/>
      <c r="AB39" s="426" t="str">
        <f>IFERROR(VLOOKUP(T38,Serientermine,2,FALSE),"")</f>
        <v/>
      </c>
      <c r="AC39" s="507"/>
      <c r="AD39" s="416" t="str">
        <f>IFERROR(VLOOKUP(AC38,Ereignistabelle[],2,FALSE),"")</f>
        <v/>
      </c>
      <c r="AE39" s="412"/>
      <c r="AF39" s="412"/>
      <c r="AG39" s="412"/>
      <c r="AH39" s="412"/>
      <c r="AI39" s="413"/>
      <c r="AJ39" s="413"/>
      <c r="AK39" s="426" t="str">
        <f>IFERROR(VLOOKUP(AC38,Serientermine,2,FALSE),"")</f>
        <v/>
      </c>
      <c r="AL39" s="507"/>
      <c r="AM39" s="416" t="str">
        <f>IFERROR(VLOOKUP(AL38,Ereignistabelle[],2,FALSE),"")</f>
        <v/>
      </c>
      <c r="AN39" s="412"/>
      <c r="AO39" s="412"/>
      <c r="AP39" s="412"/>
      <c r="AQ39" s="412"/>
      <c r="AR39" s="413"/>
      <c r="AS39" s="413"/>
      <c r="AT39" s="426" t="str">
        <f>IFERROR(VLOOKUP(AL38,Serientermine,2,FALSE),"")</f>
        <v/>
      </c>
      <c r="AU39" s="507"/>
      <c r="AV39" s="416" t="str">
        <f>IFERROR(VLOOKUP(AU38,Ereignistabelle[],2,FALSE),"")</f>
        <v/>
      </c>
      <c r="AW39" s="412"/>
      <c r="AX39" s="412"/>
      <c r="AY39" s="412"/>
      <c r="AZ39" s="412"/>
      <c r="BA39" s="413"/>
      <c r="BB39" s="413"/>
      <c r="BC39" s="426" t="str">
        <f>IFERROR(VLOOKUP(AU38,Serientermine,2,FALSE),"")</f>
        <v/>
      </c>
      <c r="BD39" s="507"/>
      <c r="BE39" s="416" t="str">
        <f>IFERROR(VLOOKUP(BD38,Ereignistabelle[],2,FALSE),"")</f>
        <v/>
      </c>
      <c r="BF39" s="412"/>
      <c r="BG39" s="412"/>
      <c r="BH39" s="412"/>
      <c r="BI39" s="412"/>
      <c r="BJ39" s="413"/>
      <c r="BK39" s="413"/>
      <c r="BL39" s="426" t="str">
        <f>IFERROR(VLOOKUP(BD38,Serientermine,2,FALSE),"")</f>
        <v/>
      </c>
      <c r="BM39" s="507"/>
      <c r="BN39" s="416" t="str">
        <f>IFERROR(VLOOKUP(BM38,Ereignistabelle[],2,FALSE),"")</f>
        <v/>
      </c>
      <c r="BO39" s="412"/>
      <c r="BP39" s="412"/>
      <c r="BQ39" s="412"/>
      <c r="BR39" s="412"/>
      <c r="BS39" s="413"/>
      <c r="BT39" s="413"/>
      <c r="BU39" s="426" t="str">
        <f>IFERROR(VLOOKUP(BM38,Serientermine,2,FALSE),"")</f>
        <v/>
      </c>
      <c r="BV39" s="507"/>
      <c r="BW39" s="416" t="str">
        <f>IFERROR(VLOOKUP(BV38,Ereignistabelle[],2,FALSE),"")</f>
        <v/>
      </c>
      <c r="BX39" s="412"/>
      <c r="BY39" s="412"/>
      <c r="BZ39" s="412"/>
      <c r="CA39" s="412"/>
      <c r="CB39" s="413"/>
      <c r="CC39" s="413"/>
      <c r="CD39" s="426" t="str">
        <f>IFERROR(VLOOKUP(BV38,Serientermine,2,FALSE),"")</f>
        <v/>
      </c>
      <c r="CE39" s="507"/>
      <c r="CF39" s="416" t="str">
        <f>IFERROR(VLOOKUP(CE38,Ereignistabelle[],2,FALSE),"")</f>
        <v/>
      </c>
      <c r="CG39" s="412"/>
      <c r="CH39" s="412"/>
      <c r="CI39" s="412"/>
      <c r="CJ39" s="412"/>
      <c r="CK39" s="413"/>
      <c r="CL39" s="413"/>
      <c r="CM39" s="426" t="str">
        <f>IFERROR(VLOOKUP(CE38,Serientermine,2,FALSE),"")</f>
        <v/>
      </c>
      <c r="CN39" s="507"/>
      <c r="CO39" s="411" t="str">
        <f>IFERROR(VLOOKUP(CN38,Ereignistabelle[],2,FALSE),"")</f>
        <v/>
      </c>
      <c r="CP39" s="412"/>
      <c r="CQ39" s="412"/>
      <c r="CR39" s="412"/>
      <c r="CS39" s="412"/>
      <c r="CT39" s="413"/>
      <c r="CU39" s="413"/>
      <c r="CV39" s="426" t="str">
        <f>IFERROR(VLOOKUP(CN38,Serientermine,2,FALSE),"")</f>
        <v/>
      </c>
      <c r="CW39" s="507"/>
      <c r="CX39" s="416" t="str">
        <f>IFERROR(VLOOKUP(CW38,Ereignistabelle[],2,FALSE),"")</f>
        <v/>
      </c>
      <c r="CY39" s="412"/>
      <c r="CZ39" s="412"/>
      <c r="DA39" s="412"/>
      <c r="DB39" s="412"/>
      <c r="DC39" s="413"/>
      <c r="DD39" s="413"/>
      <c r="DE39" s="414" t="str">
        <f>IFERROR(VLOOKUP(CW38,Serientermine,2,FALSE),"")</f>
        <v/>
      </c>
    </row>
    <row r="40" spans="1:109" ht="18" customHeight="1" x14ac:dyDescent="0.25">
      <c r="A40" s="502" t="s">
        <v>14</v>
      </c>
      <c r="B40" s="506">
        <f>B38+1</f>
        <v>44208</v>
      </c>
      <c r="C40" s="404" t="str">
        <f>IFERROR(VLOOKUP(B40,FeiertageBW[#All],2,FALSE),"")</f>
        <v/>
      </c>
      <c r="D40" s="415"/>
      <c r="E40" s="415"/>
      <c r="F40" s="415"/>
      <c r="G40" s="409"/>
      <c r="H40" s="408"/>
      <c r="I40" s="408"/>
      <c r="J40" s="406"/>
      <c r="K40" s="506">
        <f>K38+1</f>
        <v>44236</v>
      </c>
      <c r="L40" s="404" t="str">
        <f>IFERROR(VLOOKUP(K40,FeiertageBW[#All],2,FALSE),"")</f>
        <v/>
      </c>
      <c r="M40" s="415"/>
      <c r="N40" s="415"/>
      <c r="O40" s="415"/>
      <c r="P40" s="409"/>
      <c r="Q40" s="408"/>
      <c r="R40" s="408"/>
      <c r="S40" s="406"/>
      <c r="T40" s="508">
        <f>T38+1</f>
        <v>44264</v>
      </c>
      <c r="U40" s="404" t="str">
        <f>IFERROR(VLOOKUP(T40,FeiertageBW[#All],2,FALSE),"")</f>
        <v/>
      </c>
      <c r="V40" s="415"/>
      <c r="W40" s="415"/>
      <c r="X40" s="415"/>
      <c r="Y40" s="409"/>
      <c r="Z40" s="408"/>
      <c r="AA40" s="408"/>
      <c r="AB40" s="406"/>
      <c r="AC40" s="506">
        <f>AC38+1</f>
        <v>44299</v>
      </c>
      <c r="AD40" s="404" t="str">
        <f>IFERROR(VLOOKUP(AC40,FeiertageBW[#All],2,FALSE),"")</f>
        <v/>
      </c>
      <c r="AE40" s="415"/>
      <c r="AF40" s="415"/>
      <c r="AG40" s="415"/>
      <c r="AH40" s="409"/>
      <c r="AI40" s="408"/>
      <c r="AJ40" s="408"/>
      <c r="AK40" s="406"/>
      <c r="AL40" s="506">
        <f>AL38+1</f>
        <v>44327</v>
      </c>
      <c r="AM40" s="404" t="str">
        <f>IFERROR(VLOOKUP(AL40,FeiertageBW[#All],2,FALSE),"")</f>
        <v/>
      </c>
      <c r="AN40" s="415"/>
      <c r="AO40" s="415"/>
      <c r="AP40" s="415"/>
      <c r="AQ40" s="409"/>
      <c r="AR40" s="408"/>
      <c r="AS40" s="408"/>
      <c r="AT40" s="406"/>
      <c r="AU40" s="506">
        <f>AU38+1</f>
        <v>44362</v>
      </c>
      <c r="AV40" s="404" t="str">
        <f>IFERROR(VLOOKUP(AU40,FeiertageBW[#All],2,FALSE),"")</f>
        <v/>
      </c>
      <c r="AW40" s="415"/>
      <c r="AX40" s="415"/>
      <c r="AY40" s="415"/>
      <c r="AZ40" s="409"/>
      <c r="BA40" s="408"/>
      <c r="BB40" s="408"/>
      <c r="BC40" s="406"/>
      <c r="BD40" s="506">
        <f>BD38+1</f>
        <v>44390</v>
      </c>
      <c r="BE40" s="404" t="str">
        <f>IFERROR(VLOOKUP(BD40,FeiertageBW[#All],2,FALSE),"")</f>
        <v/>
      </c>
      <c r="BF40" s="415"/>
      <c r="BG40" s="415"/>
      <c r="BH40" s="415"/>
      <c r="BI40" s="409"/>
      <c r="BJ40" s="408"/>
      <c r="BK40" s="408"/>
      <c r="BL40" s="406"/>
      <c r="BM40" s="506">
        <f>BM38+1</f>
        <v>44418</v>
      </c>
      <c r="BN40" s="404" t="str">
        <f>IFERROR(VLOOKUP(BM40,FeiertageBW[#All],2,FALSE),"")</f>
        <v/>
      </c>
      <c r="BO40" s="415"/>
      <c r="BP40" s="415"/>
      <c r="BQ40" s="415"/>
      <c r="BR40" s="409"/>
      <c r="BS40" s="408"/>
      <c r="BT40" s="408"/>
      <c r="BU40" s="406"/>
      <c r="BV40" s="506">
        <f>BV38+1</f>
        <v>44453</v>
      </c>
      <c r="BW40" s="404" t="str">
        <f>IFERROR(VLOOKUP(BV40,FeiertageBW[#All],2,FALSE),"")</f>
        <v/>
      </c>
      <c r="BX40" s="415"/>
      <c r="BY40" s="415"/>
      <c r="BZ40" s="415"/>
      <c r="CA40" s="409"/>
      <c r="CB40" s="408"/>
      <c r="CC40" s="408"/>
      <c r="CD40" s="406"/>
      <c r="CE40" s="506">
        <f>CE38+1</f>
        <v>44481</v>
      </c>
      <c r="CF40" s="404" t="str">
        <f>IFERROR(VLOOKUP(CE40,FeiertageBW[#All],2,FALSE),"")</f>
        <v/>
      </c>
      <c r="CG40" s="415"/>
      <c r="CH40" s="415"/>
      <c r="CI40" s="415"/>
      <c r="CJ40" s="409"/>
      <c r="CK40" s="408"/>
      <c r="CL40" s="408"/>
      <c r="CM40" s="406"/>
      <c r="CN40" s="506">
        <f>CN38+1</f>
        <v>44509</v>
      </c>
      <c r="CO40" s="404" t="str">
        <f>IFERROR(VLOOKUP(CN40,FeiertageBW[#All],2,FALSE),"")</f>
        <v/>
      </c>
      <c r="CP40" s="415"/>
      <c r="CQ40" s="415"/>
      <c r="CR40" s="415"/>
      <c r="CS40" s="409"/>
      <c r="CT40" s="408"/>
      <c r="CU40" s="408"/>
      <c r="CV40" s="406"/>
      <c r="CW40" s="506">
        <f>CW38+1</f>
        <v>44544</v>
      </c>
      <c r="CX40" s="404" t="str">
        <f>IFERROR(VLOOKUP(CW40,FeiertageBW[#All],2,FALSE),"")</f>
        <v/>
      </c>
      <c r="CY40" s="415"/>
      <c r="CZ40" s="415"/>
      <c r="DA40" s="415"/>
      <c r="DB40" s="409"/>
      <c r="DC40" s="408"/>
      <c r="DD40" s="408"/>
      <c r="DE40" s="410"/>
    </row>
    <row r="41" spans="1:109" s="12" customFormat="1" ht="18" customHeight="1" x14ac:dyDescent="0.25">
      <c r="A41" s="502"/>
      <c r="B41" s="507"/>
      <c r="C41" s="416" t="str">
        <f>IFERROR(VLOOKUP(B40,Ereignistabelle[],2,FALSE),"")</f>
        <v/>
      </c>
      <c r="D41" s="412"/>
      <c r="E41" s="412"/>
      <c r="F41" s="412"/>
      <c r="G41" s="412"/>
      <c r="H41" s="413"/>
      <c r="I41" s="413"/>
      <c r="J41" s="426" t="str">
        <f>IFERROR(VLOOKUP(B40,Serientermine,2,FALSE),"")</f>
        <v/>
      </c>
      <c r="K41" s="507"/>
      <c r="L41" s="416" t="str">
        <f>IFERROR(VLOOKUP(K40,Ereignistabelle[],2,FALSE),"")</f>
        <v/>
      </c>
      <c r="M41" s="412"/>
      <c r="N41" s="412"/>
      <c r="O41" s="412"/>
      <c r="P41" s="412"/>
      <c r="Q41" s="413"/>
      <c r="R41" s="413"/>
      <c r="S41" s="426" t="str">
        <f>IFERROR(VLOOKUP(K40,Serientermine,2,FALSE),"")</f>
        <v/>
      </c>
      <c r="T41" s="509"/>
      <c r="U41" s="416" t="str">
        <f>IFERROR(VLOOKUP(T40,Ereignistabelle[],2,FALSE),"")</f>
        <v/>
      </c>
      <c r="V41" s="412"/>
      <c r="W41" s="412"/>
      <c r="X41" s="412"/>
      <c r="Y41" s="412"/>
      <c r="Z41" s="413"/>
      <c r="AA41" s="413"/>
      <c r="AB41" s="426" t="str">
        <f>IFERROR(VLOOKUP(T40,Serientermine,2,FALSE),"")</f>
        <v/>
      </c>
      <c r="AC41" s="507"/>
      <c r="AD41" s="416" t="str">
        <f>IFERROR(VLOOKUP(AC40,Ereignistabelle[],2,FALSE),"")</f>
        <v/>
      </c>
      <c r="AE41" s="412"/>
      <c r="AF41" s="412"/>
      <c r="AG41" s="412"/>
      <c r="AH41" s="412"/>
      <c r="AI41" s="413"/>
      <c r="AJ41" s="413"/>
      <c r="AK41" s="426" t="str">
        <f>IFERROR(VLOOKUP(AC40,Serientermine,2,FALSE),"")</f>
        <v/>
      </c>
      <c r="AL41" s="507"/>
      <c r="AM41" s="416" t="str">
        <f>IFERROR(VLOOKUP(AL40,Ereignistabelle[],2,FALSE),"")</f>
        <v/>
      </c>
      <c r="AN41" s="412"/>
      <c r="AO41" s="412"/>
      <c r="AP41" s="412"/>
      <c r="AQ41" s="412"/>
      <c r="AR41" s="413"/>
      <c r="AS41" s="413"/>
      <c r="AT41" s="426" t="str">
        <f>IFERROR(VLOOKUP(AL40,Serientermine,2,FALSE),"")</f>
        <v/>
      </c>
      <c r="AU41" s="507"/>
      <c r="AV41" s="416" t="str">
        <f>IFERROR(VLOOKUP(AU40,Ereignistabelle[],2,FALSE),"")</f>
        <v/>
      </c>
      <c r="AW41" s="412"/>
      <c r="AX41" s="412"/>
      <c r="AY41" s="412"/>
      <c r="AZ41" s="412"/>
      <c r="BA41" s="413"/>
      <c r="BB41" s="413"/>
      <c r="BC41" s="426" t="str">
        <f>IFERROR(VLOOKUP(AU40,Serientermine,2,FALSE),"")</f>
        <v/>
      </c>
      <c r="BD41" s="507"/>
      <c r="BE41" s="416" t="str">
        <f>IFERROR(VLOOKUP(BD40,Ereignistabelle[],2,FALSE),"")</f>
        <v/>
      </c>
      <c r="BF41" s="412"/>
      <c r="BG41" s="412"/>
      <c r="BH41" s="412"/>
      <c r="BI41" s="412"/>
      <c r="BJ41" s="413"/>
      <c r="BK41" s="413"/>
      <c r="BL41" s="426" t="str">
        <f>IFERROR(VLOOKUP(BD40,Serientermine,2,FALSE),"")</f>
        <v/>
      </c>
      <c r="BM41" s="507"/>
      <c r="BN41" s="416" t="str">
        <f>IFERROR(VLOOKUP(BM40,Ereignistabelle[],2,FALSE),"")</f>
        <v/>
      </c>
      <c r="BO41" s="412"/>
      <c r="BP41" s="412"/>
      <c r="BQ41" s="412"/>
      <c r="BR41" s="412"/>
      <c r="BS41" s="413"/>
      <c r="BT41" s="413"/>
      <c r="BU41" s="426" t="str">
        <f>IFERROR(VLOOKUP(BM40,Serientermine,2,FALSE),"")</f>
        <v/>
      </c>
      <c r="BV41" s="507"/>
      <c r="BW41" s="416" t="str">
        <f>IFERROR(VLOOKUP(BV40,Ereignistabelle[],2,FALSE),"")</f>
        <v/>
      </c>
      <c r="BX41" s="412"/>
      <c r="BY41" s="412"/>
      <c r="BZ41" s="412"/>
      <c r="CA41" s="412"/>
      <c r="CB41" s="413"/>
      <c r="CC41" s="413"/>
      <c r="CD41" s="426" t="str">
        <f>IFERROR(VLOOKUP(BV40,Serientermine,2,FALSE),"")</f>
        <v/>
      </c>
      <c r="CE41" s="507"/>
      <c r="CF41" s="416" t="str">
        <f>IFERROR(VLOOKUP(CE40,Ereignistabelle[],2,FALSE),"")</f>
        <v/>
      </c>
      <c r="CG41" s="412"/>
      <c r="CH41" s="412"/>
      <c r="CI41" s="412"/>
      <c r="CJ41" s="412"/>
      <c r="CK41" s="413"/>
      <c r="CL41" s="413"/>
      <c r="CM41" s="426" t="str">
        <f>IFERROR(VLOOKUP(CE40,Serientermine,2,FALSE),"")</f>
        <v/>
      </c>
      <c r="CN41" s="507"/>
      <c r="CO41" s="411" t="str">
        <f>IFERROR(VLOOKUP(CN40,Ereignistabelle[],2,FALSE),"")</f>
        <v/>
      </c>
      <c r="CP41" s="412"/>
      <c r="CQ41" s="412"/>
      <c r="CR41" s="412"/>
      <c r="CS41" s="412"/>
      <c r="CT41" s="413"/>
      <c r="CU41" s="413"/>
      <c r="CV41" s="426" t="str">
        <f>IFERROR(VLOOKUP(CN40,Serientermine,2,FALSE),"")</f>
        <v/>
      </c>
      <c r="CW41" s="507"/>
      <c r="CX41" s="416" t="str">
        <f>IFERROR(VLOOKUP(CW40,Ereignistabelle[],2,FALSE),"")</f>
        <v/>
      </c>
      <c r="CY41" s="412"/>
      <c r="CZ41" s="412"/>
      <c r="DA41" s="412"/>
      <c r="DB41" s="412"/>
      <c r="DC41" s="413"/>
      <c r="DD41" s="413"/>
      <c r="DE41" s="414" t="str">
        <f>IFERROR(VLOOKUP(CW40,Serientermine,2,FALSE),"")</f>
        <v/>
      </c>
    </row>
    <row r="42" spans="1:109" ht="18" customHeight="1" x14ac:dyDescent="0.25">
      <c r="A42" s="502" t="s">
        <v>13</v>
      </c>
      <c r="B42" s="506">
        <f t="shared" ref="B42" si="1">B40+1</f>
        <v>44209</v>
      </c>
      <c r="C42" s="404" t="str">
        <f>IFERROR(VLOOKUP(B42,FeiertageBW[#All],2,FALSE),"")</f>
        <v/>
      </c>
      <c r="D42" s="415"/>
      <c r="E42" s="415"/>
      <c r="F42" s="415"/>
      <c r="G42" s="409"/>
      <c r="H42" s="408"/>
      <c r="I42" s="408"/>
      <c r="J42" s="406" t="str">
        <f>IF(B42&lt;&gt;"",TRUNC((B42-WEEKDAY(B42,2)-DATE(YEAR(B42+4-WEEKDAY(B42,2)),1,-10))/7)&amp;"","")</f>
        <v>2</v>
      </c>
      <c r="K42" s="506">
        <f t="shared" ref="K42" si="2">K40+1</f>
        <v>44237</v>
      </c>
      <c r="L42" s="404" t="str">
        <f>IFERROR(VLOOKUP(K42,FeiertageBW[#All],2,FALSE),"")</f>
        <v/>
      </c>
      <c r="M42" s="415"/>
      <c r="N42" s="415"/>
      <c r="O42" s="415"/>
      <c r="P42" s="409"/>
      <c r="Q42" s="408"/>
      <c r="R42" s="408"/>
      <c r="S42" s="406" t="str">
        <f>IF(K42&lt;&gt;"",TRUNC((K42-WEEKDAY(K42,2)-DATE(YEAR(K42+4-WEEKDAY(K42,2)),1,-10))/7)&amp;"","")</f>
        <v>6</v>
      </c>
      <c r="T42" s="508">
        <f t="shared" ref="T42" si="3">T40+1</f>
        <v>44265</v>
      </c>
      <c r="U42" s="404" t="str">
        <f>IFERROR(VLOOKUP(T42,FeiertageBW[#All],2,FALSE),"")</f>
        <v/>
      </c>
      <c r="V42" s="415"/>
      <c r="W42" s="415"/>
      <c r="X42" s="415"/>
      <c r="Y42" s="409"/>
      <c r="Z42" s="408"/>
      <c r="AA42" s="408"/>
      <c r="AB42" s="406" t="str">
        <f>IF(T42&lt;&gt;"",TRUNC((T42-WEEKDAY(T42,2)-DATE(YEAR(T42+4-WEEKDAY(T42,2)),1,-10))/7)&amp;"","")</f>
        <v>10</v>
      </c>
      <c r="AC42" s="506">
        <f t="shared" ref="AC42" si="4">AC40+1</f>
        <v>44300</v>
      </c>
      <c r="AD42" s="404" t="str">
        <f>IFERROR(VLOOKUP(AC42,FeiertageBW[#All],2,FALSE),"")</f>
        <v/>
      </c>
      <c r="AE42" s="415"/>
      <c r="AF42" s="415"/>
      <c r="AG42" s="415"/>
      <c r="AH42" s="409"/>
      <c r="AI42" s="408"/>
      <c r="AJ42" s="408"/>
      <c r="AK42" s="406" t="str">
        <f>IF(AC42&lt;&gt;"",TRUNC((AC42-WEEKDAY(AC42,2)-DATE(YEAR(AC42+4-WEEKDAY(AC42,2)),1,-10))/7)&amp;"","")</f>
        <v>15</v>
      </c>
      <c r="AL42" s="506">
        <f t="shared" ref="AL42" si="5">AL40+1</f>
        <v>44328</v>
      </c>
      <c r="AM42" s="404" t="str">
        <f>IFERROR(VLOOKUP(AL42,FeiertageBW[#All],2,FALSE),"")</f>
        <v/>
      </c>
      <c r="AN42" s="415"/>
      <c r="AO42" s="415"/>
      <c r="AP42" s="415"/>
      <c r="AQ42" s="409"/>
      <c r="AR42" s="408"/>
      <c r="AS42" s="408"/>
      <c r="AT42" s="406" t="str">
        <f>IF(AL42&lt;&gt;"",TRUNC((AL42-WEEKDAY(AL42,2)-DATE(YEAR(AL42+4-WEEKDAY(AL42,2)),1,-10))/7)&amp;"","")</f>
        <v>19</v>
      </c>
      <c r="AU42" s="506">
        <f t="shared" ref="AU42" si="6">AU40+1</f>
        <v>44363</v>
      </c>
      <c r="AV42" s="404" t="str">
        <f>IFERROR(VLOOKUP(AU42,FeiertageBW[#All],2,FALSE),"")</f>
        <v/>
      </c>
      <c r="AW42" s="415"/>
      <c r="AX42" s="415"/>
      <c r="AY42" s="415"/>
      <c r="AZ42" s="409"/>
      <c r="BA42" s="408"/>
      <c r="BB42" s="408"/>
      <c r="BC42" s="406" t="str">
        <f>IF(AU42&lt;&gt;"",TRUNC((AU42-WEEKDAY(AU42,2)-DATE(YEAR(AU42+4-WEEKDAY(AU42,2)),1,-10))/7)&amp;"","")</f>
        <v>24</v>
      </c>
      <c r="BD42" s="506">
        <f t="shared" ref="BD42" si="7">BD40+1</f>
        <v>44391</v>
      </c>
      <c r="BE42" s="404" t="str">
        <f>IFERROR(VLOOKUP(BD42,FeiertageBW[#All],2,FALSE),"")</f>
        <v/>
      </c>
      <c r="BF42" s="415"/>
      <c r="BG42" s="415"/>
      <c r="BH42" s="415"/>
      <c r="BI42" s="409"/>
      <c r="BJ42" s="408"/>
      <c r="BK42" s="408"/>
      <c r="BL42" s="406" t="str">
        <f>IF(BD42&lt;&gt;"",TRUNC((BD42-WEEKDAY(BD42,2)-DATE(YEAR(BD42+4-WEEKDAY(BD42,2)),1,-10))/7)&amp;"","")</f>
        <v>28</v>
      </c>
      <c r="BM42" s="506">
        <f t="shared" ref="BM42" si="8">BM40+1</f>
        <v>44419</v>
      </c>
      <c r="BN42" s="404" t="str">
        <f>IFERROR(VLOOKUP(BM42,FeiertageBW[#All],2,FALSE),"")</f>
        <v/>
      </c>
      <c r="BO42" s="415"/>
      <c r="BP42" s="415"/>
      <c r="BQ42" s="415"/>
      <c r="BR42" s="409"/>
      <c r="BS42" s="408"/>
      <c r="BT42" s="408"/>
      <c r="BU42" s="406" t="str">
        <f>IF(BM42&lt;&gt;"",TRUNC((BM42-WEEKDAY(BM42,2)-DATE(YEAR(BM42+4-WEEKDAY(BM42,2)),1,-10))/7)&amp;"","")</f>
        <v>32</v>
      </c>
      <c r="BV42" s="506">
        <f t="shared" ref="BV42" si="9">BV40+1</f>
        <v>44454</v>
      </c>
      <c r="BW42" s="404" t="str">
        <f>IFERROR(VLOOKUP(BV42,FeiertageBW[#All],2,FALSE),"")</f>
        <v/>
      </c>
      <c r="BX42" s="415"/>
      <c r="BY42" s="415"/>
      <c r="BZ42" s="415"/>
      <c r="CA42" s="409"/>
      <c r="CB42" s="408"/>
      <c r="CC42" s="408"/>
      <c r="CD42" s="406" t="str">
        <f>IF(BV42&lt;&gt;"",TRUNC((BV42-WEEKDAY(BV42,2)-DATE(YEAR(BV42+4-WEEKDAY(BV42,2)),1,-10))/7)&amp;"","")</f>
        <v>37</v>
      </c>
      <c r="CE42" s="506">
        <f t="shared" ref="CE42" si="10">CE40+1</f>
        <v>44482</v>
      </c>
      <c r="CF42" s="404" t="str">
        <f>IFERROR(VLOOKUP(CE42,FeiertageBW[#All],2,FALSE),"")</f>
        <v/>
      </c>
      <c r="CG42" s="415"/>
      <c r="CH42" s="415"/>
      <c r="CI42" s="415"/>
      <c r="CJ42" s="409"/>
      <c r="CK42" s="408"/>
      <c r="CL42" s="408"/>
      <c r="CM42" s="406" t="str">
        <f>IF(CE42&lt;&gt;"",TRUNC((CE42-WEEKDAY(CE42,2)-DATE(YEAR(CE42+4-WEEKDAY(CE42,2)),1,-10))/7)&amp;"","")</f>
        <v>41</v>
      </c>
      <c r="CN42" s="506">
        <f t="shared" ref="CN42" si="11">CN40+1</f>
        <v>44510</v>
      </c>
      <c r="CO42" s="404" t="str">
        <f>IFERROR(VLOOKUP(CN42,FeiertageBW[#All],2,FALSE),"")</f>
        <v/>
      </c>
      <c r="CP42" s="433"/>
      <c r="CQ42" s="415"/>
      <c r="CR42" s="415"/>
      <c r="CS42" s="409"/>
      <c r="CT42" s="408"/>
      <c r="CU42" s="408"/>
      <c r="CV42" s="406" t="str">
        <f>IF(CN42&lt;&gt;"",TRUNC((CN42-WEEKDAY(CN42,2)-DATE(YEAR(CN42+4-WEEKDAY(CN42,2)),1,-10))/7)&amp;"","")</f>
        <v>45</v>
      </c>
      <c r="CW42" s="506">
        <f t="shared" ref="CW42" si="12">CW40+1</f>
        <v>44545</v>
      </c>
      <c r="CX42" s="404" t="str">
        <f>IFERROR(VLOOKUP(CW42,FeiertageBW[#All],2,FALSE),"")</f>
        <v/>
      </c>
      <c r="CY42" s="415"/>
      <c r="CZ42" s="415"/>
      <c r="DA42" s="415"/>
      <c r="DB42" s="409"/>
      <c r="DC42" s="408"/>
      <c r="DD42" s="408"/>
      <c r="DE42" s="410" t="str">
        <f>IF(CW42&lt;&gt;"",TRUNC((CW42-WEEKDAY(CW42,2)-DATE(YEAR(CW42+4-WEEKDAY(CW42,2)),1,-10))/7)&amp;"","")</f>
        <v>50</v>
      </c>
    </row>
    <row r="43" spans="1:109" s="12" customFormat="1" ht="18" customHeight="1" x14ac:dyDescent="0.25">
      <c r="A43" s="502"/>
      <c r="B43" s="507"/>
      <c r="C43" s="416" t="str">
        <f>IFERROR(VLOOKUP(B42,Ereignistabelle[],2,FALSE),"")</f>
        <v/>
      </c>
      <c r="D43" s="412"/>
      <c r="E43" s="412"/>
      <c r="F43" s="412"/>
      <c r="G43" s="412"/>
      <c r="H43" s="413"/>
      <c r="I43" s="413"/>
      <c r="J43" s="426" t="str">
        <f>IFERROR(VLOOKUP(B42,Serientermine,2,FALSE),"")</f>
        <v/>
      </c>
      <c r="K43" s="507"/>
      <c r="L43" s="416" t="str">
        <f>IFERROR(VLOOKUP(K42,Ereignistabelle[],2,FALSE),"")</f>
        <v/>
      </c>
      <c r="M43" s="412"/>
      <c r="N43" s="412"/>
      <c r="O43" s="412"/>
      <c r="P43" s="412"/>
      <c r="Q43" s="413"/>
      <c r="R43" s="413"/>
      <c r="S43" s="426" t="str">
        <f>IFERROR(VLOOKUP(K42,Serientermine,2,FALSE),"")</f>
        <v/>
      </c>
      <c r="T43" s="509"/>
      <c r="U43" s="416" t="str">
        <f>IFERROR(VLOOKUP(T42,Ereignistabelle[],2,FALSE),"")</f>
        <v/>
      </c>
      <c r="V43" s="412"/>
      <c r="W43" s="412"/>
      <c r="X43" s="412"/>
      <c r="Y43" s="412"/>
      <c r="Z43" s="413"/>
      <c r="AA43" s="413"/>
      <c r="AB43" s="426" t="str">
        <f>IFERROR(VLOOKUP(T42,Serientermine,2,FALSE),"")</f>
        <v/>
      </c>
      <c r="AC43" s="507"/>
      <c r="AD43" s="416" t="str">
        <f>IFERROR(VLOOKUP(AC42,Ereignistabelle[],2,FALSE),"")</f>
        <v/>
      </c>
      <c r="AE43" s="412"/>
      <c r="AF43" s="412"/>
      <c r="AG43" s="412"/>
      <c r="AH43" s="412"/>
      <c r="AI43" s="413"/>
      <c r="AJ43" s="413"/>
      <c r="AK43" s="426" t="str">
        <f>IFERROR(VLOOKUP(AC42,Serientermine,2,FALSE),"")</f>
        <v/>
      </c>
      <c r="AL43" s="507"/>
      <c r="AM43" s="416" t="str">
        <f>IFERROR(VLOOKUP(AL42,Ereignistabelle[],2,FALSE),"")</f>
        <v/>
      </c>
      <c r="AN43" s="412"/>
      <c r="AO43" s="412"/>
      <c r="AP43" s="412"/>
      <c r="AQ43" s="412"/>
      <c r="AR43" s="413"/>
      <c r="AS43" s="413"/>
      <c r="AT43" s="426" t="str">
        <f>IFERROR(VLOOKUP(AL42,Serientermine,2,FALSE),"")</f>
        <v/>
      </c>
      <c r="AU43" s="507"/>
      <c r="AV43" s="416" t="str">
        <f>IFERROR(VLOOKUP(AU42,Ereignistabelle[],2,FALSE),"")</f>
        <v/>
      </c>
      <c r="AW43" s="412"/>
      <c r="AX43" s="412"/>
      <c r="AY43" s="412"/>
      <c r="AZ43" s="412"/>
      <c r="BA43" s="413"/>
      <c r="BB43" s="413"/>
      <c r="BC43" s="426" t="str">
        <f>IFERROR(VLOOKUP(AU42,Serientermine,2,FALSE),"")</f>
        <v/>
      </c>
      <c r="BD43" s="507"/>
      <c r="BE43" s="416" t="str">
        <f>IFERROR(VLOOKUP(BD42,Ereignistabelle[],2,FALSE),"")</f>
        <v/>
      </c>
      <c r="BF43" s="412"/>
      <c r="BG43" s="412"/>
      <c r="BH43" s="412"/>
      <c r="BI43" s="412"/>
      <c r="BJ43" s="413"/>
      <c r="BK43" s="413"/>
      <c r="BL43" s="426" t="str">
        <f>IFERROR(VLOOKUP(BD42,Serientermine,2,FALSE),"")</f>
        <v/>
      </c>
      <c r="BM43" s="507"/>
      <c r="BN43" s="416" t="str">
        <f>IFERROR(VLOOKUP(BM42,Ereignistabelle[],2,FALSE),"")</f>
        <v/>
      </c>
      <c r="BO43" s="412"/>
      <c r="BP43" s="412"/>
      <c r="BQ43" s="412"/>
      <c r="BR43" s="412"/>
      <c r="BS43" s="413"/>
      <c r="BT43" s="413"/>
      <c r="BU43" s="426" t="str">
        <f>IFERROR(VLOOKUP(BM42,Serientermine,2,FALSE),"")</f>
        <v/>
      </c>
      <c r="BV43" s="507"/>
      <c r="BW43" s="416" t="str">
        <f>IFERROR(VLOOKUP(BV42,Ereignistabelle[],2,FALSE),"")</f>
        <v/>
      </c>
      <c r="BX43" s="412"/>
      <c r="BY43" s="412"/>
      <c r="BZ43" s="412"/>
      <c r="CA43" s="412"/>
      <c r="CB43" s="413"/>
      <c r="CC43" s="413"/>
      <c r="CD43" s="426" t="str">
        <f>IFERROR(VLOOKUP(BV42,Serientermine,2,FALSE),"")</f>
        <v/>
      </c>
      <c r="CE43" s="507"/>
      <c r="CF43" s="416" t="str">
        <f>IFERROR(VLOOKUP(CE42,Ereignistabelle[],2,FALSE),"")</f>
        <v/>
      </c>
      <c r="CG43" s="412"/>
      <c r="CH43" s="412"/>
      <c r="CI43" s="412"/>
      <c r="CJ43" s="412"/>
      <c r="CK43" s="413"/>
      <c r="CL43" s="413"/>
      <c r="CM43" s="426" t="str">
        <f>IFERROR(VLOOKUP(CE42,Serientermine,2,FALSE),"")</f>
        <v/>
      </c>
      <c r="CN43" s="507"/>
      <c r="CO43" s="411" t="str">
        <f>IFERROR(VLOOKUP(CN42,Ereignistabelle[],2,FALSE),"")</f>
        <v/>
      </c>
      <c r="CP43" s="434"/>
      <c r="CQ43" s="412"/>
      <c r="CR43" s="412"/>
      <c r="CS43" s="412"/>
      <c r="CT43" s="413"/>
      <c r="CU43" s="413"/>
      <c r="CV43" s="426" t="str">
        <f>IFERROR(VLOOKUP(CN42,Serientermine,2,FALSE),"")</f>
        <v/>
      </c>
      <c r="CW43" s="507"/>
      <c r="CX43" s="416" t="str">
        <f>IFERROR(VLOOKUP(CW42,Ereignistabelle[],2,FALSE),"")</f>
        <v/>
      </c>
      <c r="CY43" s="412"/>
      <c r="CZ43" s="412"/>
      <c r="DA43" s="412"/>
      <c r="DB43" s="412"/>
      <c r="DC43" s="413"/>
      <c r="DD43" s="413"/>
      <c r="DE43" s="414" t="str">
        <f>IFERROR(VLOOKUP(CW42,Serientermine,2,FALSE),"")</f>
        <v/>
      </c>
    </row>
    <row r="44" spans="1:109" ht="18" customHeight="1" x14ac:dyDescent="0.25">
      <c r="A44" s="502" t="s">
        <v>12</v>
      </c>
      <c r="B44" s="506">
        <f>B42+1</f>
        <v>44210</v>
      </c>
      <c r="C44" s="404" t="str">
        <f>IFERROR(VLOOKUP(B44,FeiertageBW[#All],2,FALSE),"")</f>
        <v/>
      </c>
      <c r="D44" s="415"/>
      <c r="E44" s="415"/>
      <c r="F44" s="415"/>
      <c r="G44" s="409"/>
      <c r="H44" s="408"/>
      <c r="I44" s="408"/>
      <c r="J44" s="406"/>
      <c r="K44" s="506">
        <f>K42+1</f>
        <v>44238</v>
      </c>
      <c r="L44" s="404" t="str">
        <f>IFERROR(VLOOKUP(K44,FeiertageBW[#All],2,FALSE),"")</f>
        <v/>
      </c>
      <c r="M44" s="415"/>
      <c r="N44" s="415"/>
      <c r="O44" s="415"/>
      <c r="P44" s="409"/>
      <c r="Q44" s="408"/>
      <c r="R44" s="408"/>
      <c r="S44" s="406"/>
      <c r="T44" s="508">
        <f>T42+1</f>
        <v>44266</v>
      </c>
      <c r="U44" s="404" t="str">
        <f>IFERROR(VLOOKUP(T44,FeiertageBW[#All],2,FALSE),"")</f>
        <v/>
      </c>
      <c r="V44" s="415"/>
      <c r="W44" s="415"/>
      <c r="X44" s="415"/>
      <c r="Y44" s="409"/>
      <c r="Z44" s="408"/>
      <c r="AA44" s="408"/>
      <c r="AB44" s="406"/>
      <c r="AC44" s="506">
        <f>AC42+1</f>
        <v>44301</v>
      </c>
      <c r="AD44" s="404" t="str">
        <f>IFERROR(VLOOKUP(AC44,FeiertageBW[#All],2,FALSE),"")</f>
        <v/>
      </c>
      <c r="AE44" s="415"/>
      <c r="AF44" s="415"/>
      <c r="AG44" s="415"/>
      <c r="AH44" s="409"/>
      <c r="AI44" s="408"/>
      <c r="AJ44" s="408"/>
      <c r="AK44" s="406"/>
      <c r="AL44" s="506">
        <f>AL42+1</f>
        <v>44329</v>
      </c>
      <c r="AM44" s="404" t="str">
        <f>IFERROR(VLOOKUP(AL44,FeiertageBW[#All],2,FALSE),"")</f>
        <v>Ch. Himmelfahrt (Vatertag)</v>
      </c>
      <c r="AN44" s="415"/>
      <c r="AO44" s="415"/>
      <c r="AP44" s="415"/>
      <c r="AQ44" s="409"/>
      <c r="AR44" s="408"/>
      <c r="AS44" s="408"/>
      <c r="AT44" s="406"/>
      <c r="AU44" s="506">
        <f>AU42+1</f>
        <v>44364</v>
      </c>
      <c r="AV44" s="404" t="str">
        <f>IFERROR(VLOOKUP(AU44,FeiertageBW[#All],2,FALSE),"")</f>
        <v/>
      </c>
      <c r="AW44" s="415"/>
      <c r="AX44" s="415"/>
      <c r="AY44" s="415"/>
      <c r="AZ44" s="409"/>
      <c r="BA44" s="408"/>
      <c r="BB44" s="408"/>
      <c r="BC44" s="406"/>
      <c r="BD44" s="506">
        <f>BD42+1</f>
        <v>44392</v>
      </c>
      <c r="BE44" s="404" t="str">
        <f>IFERROR(VLOOKUP(BD44,FeiertageBW[#All],2,FALSE),"")</f>
        <v/>
      </c>
      <c r="BF44" s="415"/>
      <c r="BG44" s="415"/>
      <c r="BH44" s="415"/>
      <c r="BI44" s="409"/>
      <c r="BJ44" s="408"/>
      <c r="BK44" s="408"/>
      <c r="BL44" s="406"/>
      <c r="BM44" s="506">
        <f>BM42+1</f>
        <v>44420</v>
      </c>
      <c r="BN44" s="404" t="str">
        <f>IFERROR(VLOOKUP(BM44,FeiertageBW[#All],2,FALSE),"")</f>
        <v/>
      </c>
      <c r="BO44" s="415"/>
      <c r="BP44" s="415"/>
      <c r="BQ44" s="415"/>
      <c r="BR44" s="409"/>
      <c r="BS44" s="408"/>
      <c r="BT44" s="408"/>
      <c r="BU44" s="406"/>
      <c r="BV44" s="506">
        <f>BV42+1</f>
        <v>44455</v>
      </c>
      <c r="BW44" s="404" t="str">
        <f>IFERROR(VLOOKUP(BV44,FeiertageBW[#All],2,FALSE),"")</f>
        <v/>
      </c>
      <c r="BX44" s="415"/>
      <c r="BY44" s="415"/>
      <c r="BZ44" s="415"/>
      <c r="CA44" s="409"/>
      <c r="CB44" s="408"/>
      <c r="CC44" s="408"/>
      <c r="CD44" s="406"/>
      <c r="CE44" s="506">
        <f>CE42+1</f>
        <v>44483</v>
      </c>
      <c r="CF44" s="404" t="str">
        <f>IFERROR(VLOOKUP(CE44,FeiertageBW[#All],2,FALSE),"")</f>
        <v/>
      </c>
      <c r="CG44" s="415"/>
      <c r="CH44" s="415"/>
      <c r="CI44" s="415"/>
      <c r="CJ44" s="409"/>
      <c r="CK44" s="408"/>
      <c r="CL44" s="408"/>
      <c r="CM44" s="406"/>
      <c r="CN44" s="506">
        <f>CN42+1</f>
        <v>44511</v>
      </c>
      <c r="CO44" s="404" t="str">
        <f>IFERROR(VLOOKUP(CN44,FeiertageBW[#All],2,FALSE),"")</f>
        <v/>
      </c>
      <c r="CP44" s="415"/>
      <c r="CQ44" s="415"/>
      <c r="CR44" s="415"/>
      <c r="CS44" s="409"/>
      <c r="CT44" s="408"/>
      <c r="CU44" s="408"/>
      <c r="CV44" s="406"/>
      <c r="CW44" s="506">
        <f>CW42+1</f>
        <v>44546</v>
      </c>
      <c r="CX44" s="404" t="str">
        <f>IFERROR(VLOOKUP(CW44,FeiertageBW[#All],2,FALSE),"")</f>
        <v/>
      </c>
      <c r="CY44" s="415"/>
      <c r="CZ44" s="415"/>
      <c r="DA44" s="415"/>
      <c r="DB44" s="409"/>
      <c r="DC44" s="408"/>
      <c r="DD44" s="408"/>
      <c r="DE44" s="410"/>
    </row>
    <row r="45" spans="1:109" s="12" customFormat="1" ht="18" customHeight="1" x14ac:dyDescent="0.25">
      <c r="A45" s="502"/>
      <c r="B45" s="507"/>
      <c r="C45" s="416" t="str">
        <f>IFERROR(VLOOKUP(B44,Ereignistabelle[],2,FALSE),"")</f>
        <v/>
      </c>
      <c r="D45" s="412"/>
      <c r="E45" s="412"/>
      <c r="F45" s="412"/>
      <c r="G45" s="412"/>
      <c r="H45" s="413"/>
      <c r="I45" s="413"/>
      <c r="J45" s="426" t="str">
        <f>IFERROR(VLOOKUP(B44,Serientermine,2,FALSE),"")</f>
        <v/>
      </c>
      <c r="K45" s="507"/>
      <c r="L45" s="416" t="str">
        <f>IFERROR(VLOOKUP(K44,Ereignistabelle[],2,FALSE),"")</f>
        <v/>
      </c>
      <c r="M45" s="412"/>
      <c r="N45" s="412"/>
      <c r="O45" s="412"/>
      <c r="P45" s="412"/>
      <c r="Q45" s="413"/>
      <c r="R45" s="413"/>
      <c r="S45" s="426" t="str">
        <f>IFERROR(VLOOKUP(K44,Serientermine,2,FALSE),"")</f>
        <v/>
      </c>
      <c r="T45" s="509"/>
      <c r="U45" s="416" t="str">
        <f>IFERROR(VLOOKUP(T44,Ereignistabelle[],2,FALSE),"")</f>
        <v/>
      </c>
      <c r="V45" s="412"/>
      <c r="W45" s="412"/>
      <c r="X45" s="412"/>
      <c r="Y45" s="412"/>
      <c r="Z45" s="413"/>
      <c r="AA45" s="413"/>
      <c r="AB45" s="426" t="str">
        <f>IFERROR(VLOOKUP(T44,Serientermine,2,FALSE),"")</f>
        <v/>
      </c>
      <c r="AC45" s="507"/>
      <c r="AD45" s="416" t="str">
        <f>IFERROR(VLOOKUP(AC44,Ereignistabelle[],2,FALSE),"")</f>
        <v/>
      </c>
      <c r="AE45" s="412"/>
      <c r="AF45" s="412"/>
      <c r="AG45" s="412"/>
      <c r="AH45" s="412"/>
      <c r="AI45" s="413"/>
      <c r="AJ45" s="413"/>
      <c r="AK45" s="426" t="str">
        <f>IFERROR(VLOOKUP(AC44,Serientermine,2,FALSE),"")</f>
        <v/>
      </c>
      <c r="AL45" s="507"/>
      <c r="AM45" s="416" t="str">
        <f>IFERROR(VLOOKUP(AL44,Ereignistabelle[],2,FALSE),"")</f>
        <v/>
      </c>
      <c r="AN45" s="412"/>
      <c r="AO45" s="412"/>
      <c r="AP45" s="412"/>
      <c r="AQ45" s="412"/>
      <c r="AR45" s="413"/>
      <c r="AS45" s="413"/>
      <c r="AT45" s="426" t="str">
        <f>IFERROR(VLOOKUP(AL44,Serientermine,2,FALSE),"")</f>
        <v/>
      </c>
      <c r="AU45" s="507"/>
      <c r="AV45" s="416" t="str">
        <f>IFERROR(VLOOKUP(AU44,Ereignistabelle[],2,FALSE),"")</f>
        <v/>
      </c>
      <c r="AW45" s="412"/>
      <c r="AX45" s="412"/>
      <c r="AY45" s="412"/>
      <c r="AZ45" s="412"/>
      <c r="BA45" s="413"/>
      <c r="BB45" s="413"/>
      <c r="BC45" s="426" t="str">
        <f>IFERROR(VLOOKUP(AU44,Serientermine,2,FALSE),"")</f>
        <v/>
      </c>
      <c r="BD45" s="507"/>
      <c r="BE45" s="416" t="str">
        <f>IFERROR(VLOOKUP(BD44,Ereignistabelle[],2,FALSE),"")</f>
        <v/>
      </c>
      <c r="BF45" s="412"/>
      <c r="BG45" s="412"/>
      <c r="BH45" s="412"/>
      <c r="BI45" s="412"/>
      <c r="BJ45" s="413"/>
      <c r="BK45" s="413"/>
      <c r="BL45" s="426" t="str">
        <f>IFERROR(VLOOKUP(BD44,Serientermine,2,FALSE),"")</f>
        <v/>
      </c>
      <c r="BM45" s="507"/>
      <c r="BN45" s="416" t="str">
        <f>IFERROR(VLOOKUP(BM44,Ereignistabelle[],2,FALSE),"")</f>
        <v/>
      </c>
      <c r="BO45" s="412"/>
      <c r="BP45" s="412"/>
      <c r="BQ45" s="412"/>
      <c r="BR45" s="412"/>
      <c r="BS45" s="413"/>
      <c r="BT45" s="413"/>
      <c r="BU45" s="426" t="str">
        <f>IFERROR(VLOOKUP(BM44,Serientermine,2,FALSE),"")</f>
        <v/>
      </c>
      <c r="BV45" s="507"/>
      <c r="BW45" s="416" t="str">
        <f>IFERROR(VLOOKUP(BV44,Ereignistabelle[],2,FALSE),"")</f>
        <v/>
      </c>
      <c r="BX45" s="412"/>
      <c r="BY45" s="412"/>
      <c r="BZ45" s="412"/>
      <c r="CA45" s="412"/>
      <c r="CB45" s="413"/>
      <c r="CC45" s="413"/>
      <c r="CD45" s="426" t="str">
        <f>IFERROR(VLOOKUP(BV44,Serientermine,2,FALSE),"")</f>
        <v/>
      </c>
      <c r="CE45" s="507"/>
      <c r="CF45" s="416" t="str">
        <f>IFERROR(VLOOKUP(CE44,Ereignistabelle[],2,FALSE),"")</f>
        <v/>
      </c>
      <c r="CG45" s="412"/>
      <c r="CH45" s="412"/>
      <c r="CI45" s="412"/>
      <c r="CJ45" s="412"/>
      <c r="CK45" s="413"/>
      <c r="CL45" s="413"/>
      <c r="CM45" s="426" t="str">
        <f>IFERROR(VLOOKUP(CE44,Serientermine,2,FALSE),"")</f>
        <v/>
      </c>
      <c r="CN45" s="507"/>
      <c r="CO45" s="411" t="str">
        <f>IFERROR(VLOOKUP(CN44,Ereignistabelle[],2,FALSE),"")</f>
        <v/>
      </c>
      <c r="CP45" s="412"/>
      <c r="CQ45" s="412"/>
      <c r="CR45" s="412"/>
      <c r="CS45" s="412"/>
      <c r="CT45" s="413"/>
      <c r="CU45" s="413"/>
      <c r="CV45" s="426" t="str">
        <f>IFERROR(VLOOKUP(CN44,Serientermine,2,FALSE),"")</f>
        <v/>
      </c>
      <c r="CW45" s="507"/>
      <c r="CX45" s="416" t="str">
        <f>IFERROR(VLOOKUP(CW44,Ereignistabelle[],2,FALSE),"")</f>
        <v/>
      </c>
      <c r="CY45" s="412"/>
      <c r="CZ45" s="412"/>
      <c r="DA45" s="412"/>
      <c r="DB45" s="412"/>
      <c r="DC45" s="413"/>
      <c r="DD45" s="413"/>
      <c r="DE45" s="414" t="str">
        <f>IFERROR(VLOOKUP(CW44,Serientermine,2,FALSE),"")</f>
        <v/>
      </c>
    </row>
    <row r="46" spans="1:109" ht="18" customHeight="1" x14ac:dyDescent="0.25">
      <c r="A46" s="502" t="s">
        <v>15</v>
      </c>
      <c r="B46" s="506">
        <f>B44+1</f>
        <v>44211</v>
      </c>
      <c r="C46" s="404" t="str">
        <f>IFERROR(VLOOKUP(B46,FeiertageBW[#All],2,FALSE),"")</f>
        <v/>
      </c>
      <c r="D46" s="415"/>
      <c r="E46" s="415"/>
      <c r="F46" s="415"/>
      <c r="G46" s="409"/>
      <c r="H46" s="408"/>
      <c r="I46" s="408"/>
      <c r="J46" s="406"/>
      <c r="K46" s="506">
        <f>K44+1</f>
        <v>44239</v>
      </c>
      <c r="L46" s="404" t="str">
        <f>IFERROR(VLOOKUP(K46,FeiertageBW[#All],2,FALSE),"")</f>
        <v/>
      </c>
      <c r="M46" s="415"/>
      <c r="N46" s="415"/>
      <c r="O46" s="415"/>
      <c r="P46" s="409"/>
      <c r="Q46" s="408"/>
      <c r="R46" s="408"/>
      <c r="S46" s="406"/>
      <c r="T46" s="508">
        <f>T44+1</f>
        <v>44267</v>
      </c>
      <c r="U46" s="404" t="str">
        <f>IFERROR(VLOOKUP(T46,FeiertageBW[#All],2,FALSE),"")</f>
        <v/>
      </c>
      <c r="V46" s="415"/>
      <c r="W46" s="415"/>
      <c r="X46" s="415"/>
      <c r="Y46" s="409"/>
      <c r="Z46" s="408"/>
      <c r="AA46" s="408"/>
      <c r="AB46" s="406"/>
      <c r="AC46" s="506">
        <f>AC44+1</f>
        <v>44302</v>
      </c>
      <c r="AD46" s="404" t="str">
        <f>IFERROR(VLOOKUP(AC46,FeiertageBW[#All],2,FALSE),"")</f>
        <v/>
      </c>
      <c r="AE46" s="415"/>
      <c r="AF46" s="415"/>
      <c r="AG46" s="415"/>
      <c r="AH46" s="409"/>
      <c r="AI46" s="408"/>
      <c r="AJ46" s="408"/>
      <c r="AK46" s="406"/>
      <c r="AL46" s="506">
        <f>AL44+1</f>
        <v>44330</v>
      </c>
      <c r="AM46" s="404" t="str">
        <f>IFERROR(VLOOKUP(AL46,FeiertageBW[#All],2,FALSE),"")</f>
        <v/>
      </c>
      <c r="AN46" s="415"/>
      <c r="AO46" s="415"/>
      <c r="AP46" s="415"/>
      <c r="AQ46" s="409"/>
      <c r="AR46" s="408"/>
      <c r="AS46" s="408"/>
      <c r="AT46" s="406"/>
      <c r="AU46" s="506">
        <f>AU44+1</f>
        <v>44365</v>
      </c>
      <c r="AV46" s="404" t="str">
        <f>IFERROR(VLOOKUP(AU46,FeiertageBW[#All],2,FALSE),"")</f>
        <v/>
      </c>
      <c r="AW46" s="415"/>
      <c r="AX46" s="415"/>
      <c r="AY46" s="415"/>
      <c r="AZ46" s="409"/>
      <c r="BA46" s="408"/>
      <c r="BB46" s="408"/>
      <c r="BC46" s="406"/>
      <c r="BD46" s="506">
        <f>BD44+1</f>
        <v>44393</v>
      </c>
      <c r="BE46" s="404" t="str">
        <f>IFERROR(VLOOKUP(BD46,FeiertageBW[#All],2,FALSE),"")</f>
        <v/>
      </c>
      <c r="BF46" s="415"/>
      <c r="BG46" s="415"/>
      <c r="BH46" s="415"/>
      <c r="BI46" s="409"/>
      <c r="BJ46" s="408"/>
      <c r="BK46" s="408"/>
      <c r="BL46" s="406"/>
      <c r="BM46" s="506">
        <f>BM44+1</f>
        <v>44421</v>
      </c>
      <c r="BN46" s="404" t="str">
        <f>IFERROR(VLOOKUP(BM46,FeiertageBW[#All],2,FALSE),"")</f>
        <v/>
      </c>
      <c r="BO46" s="415"/>
      <c r="BP46" s="415"/>
      <c r="BQ46" s="415"/>
      <c r="BR46" s="409"/>
      <c r="BS46" s="408"/>
      <c r="BT46" s="408"/>
      <c r="BU46" s="406"/>
      <c r="BV46" s="506">
        <f>BV44+1</f>
        <v>44456</v>
      </c>
      <c r="BW46" s="404" t="str">
        <f>IFERROR(VLOOKUP(BV46,FeiertageBW[#All],2,FALSE),"")</f>
        <v/>
      </c>
      <c r="BX46" s="415"/>
      <c r="BY46" s="415"/>
      <c r="BZ46" s="415"/>
      <c r="CA46" s="409"/>
      <c r="CB46" s="408"/>
      <c r="CC46" s="408"/>
      <c r="CD46" s="406"/>
      <c r="CE46" s="506">
        <f>CE44+1</f>
        <v>44484</v>
      </c>
      <c r="CF46" s="404" t="str">
        <f>IFERROR(VLOOKUP(CE46,FeiertageBW[#All],2,FALSE),"")</f>
        <v/>
      </c>
      <c r="CG46" s="415"/>
      <c r="CH46" s="415"/>
      <c r="CI46" s="415"/>
      <c r="CJ46" s="409"/>
      <c r="CK46" s="408"/>
      <c r="CL46" s="408"/>
      <c r="CM46" s="406"/>
      <c r="CN46" s="506">
        <f>CN44+1</f>
        <v>44512</v>
      </c>
      <c r="CO46" s="404" t="str">
        <f>IFERROR(VLOOKUP(CN46,FeiertageBW[#All],2,FALSE),"")</f>
        <v/>
      </c>
      <c r="CP46" s="415"/>
      <c r="CQ46" s="415"/>
      <c r="CR46" s="415"/>
      <c r="CS46" s="409"/>
      <c r="CT46" s="408"/>
      <c r="CU46" s="408"/>
      <c r="CV46" s="406"/>
      <c r="CW46" s="506">
        <f>CW44+1</f>
        <v>44547</v>
      </c>
      <c r="CX46" s="404" t="str">
        <f>IFERROR(VLOOKUP(CW46,FeiertageBW[#All],2,FALSE),"")</f>
        <v/>
      </c>
      <c r="CY46" s="415"/>
      <c r="CZ46" s="415"/>
      <c r="DA46" s="415"/>
      <c r="DB46" s="409"/>
      <c r="DC46" s="408"/>
      <c r="DD46" s="408"/>
      <c r="DE46" s="410"/>
    </row>
    <row r="47" spans="1:109" s="12" customFormat="1" ht="18" customHeight="1" x14ac:dyDescent="0.25">
      <c r="A47" s="502"/>
      <c r="B47" s="507"/>
      <c r="C47" s="416" t="str">
        <f>IFERROR(VLOOKUP(B46,Ereignistabelle[],2,FALSE),"")</f>
        <v/>
      </c>
      <c r="D47" s="412"/>
      <c r="E47" s="412"/>
      <c r="F47" s="412"/>
      <c r="G47" s="412"/>
      <c r="H47" s="413"/>
      <c r="I47" s="413"/>
      <c r="J47" s="426" t="str">
        <f>IFERROR(VLOOKUP(B46,Serientermine,2,FALSE),"")</f>
        <v/>
      </c>
      <c r="K47" s="507"/>
      <c r="L47" s="416" t="str">
        <f>IFERROR(VLOOKUP(K46,Ereignistabelle[],2,FALSE),"")</f>
        <v/>
      </c>
      <c r="M47" s="412"/>
      <c r="N47" s="412"/>
      <c r="O47" s="412"/>
      <c r="P47" s="412"/>
      <c r="Q47" s="413"/>
      <c r="R47" s="413"/>
      <c r="S47" s="426" t="str">
        <f>IFERROR(VLOOKUP(K46,Serientermine,2,FALSE),"")</f>
        <v/>
      </c>
      <c r="T47" s="509"/>
      <c r="U47" s="416" t="str">
        <f>IFERROR(VLOOKUP(T46,Ereignistabelle[],2,FALSE),"")</f>
        <v/>
      </c>
      <c r="V47" s="412"/>
      <c r="W47" s="412"/>
      <c r="X47" s="412"/>
      <c r="Y47" s="412"/>
      <c r="Z47" s="413"/>
      <c r="AA47" s="413"/>
      <c r="AB47" s="426" t="str">
        <f>IFERROR(VLOOKUP(T46,Serientermine,2,FALSE),"")</f>
        <v/>
      </c>
      <c r="AC47" s="507"/>
      <c r="AD47" s="416" t="str">
        <f>IFERROR(VLOOKUP(AC46,Ereignistabelle[],2,FALSE),"")</f>
        <v/>
      </c>
      <c r="AE47" s="412"/>
      <c r="AF47" s="412"/>
      <c r="AG47" s="412"/>
      <c r="AH47" s="412"/>
      <c r="AI47" s="413"/>
      <c r="AJ47" s="413"/>
      <c r="AK47" s="426" t="str">
        <f>IFERROR(VLOOKUP(AC46,Serientermine,2,FALSE),"")</f>
        <v/>
      </c>
      <c r="AL47" s="507"/>
      <c r="AM47" s="416" t="str">
        <f>IFERROR(VLOOKUP(AL46,Ereignistabelle[],2,FALSE),"")</f>
        <v/>
      </c>
      <c r="AN47" s="412"/>
      <c r="AO47" s="412"/>
      <c r="AP47" s="412"/>
      <c r="AQ47" s="412"/>
      <c r="AR47" s="413"/>
      <c r="AS47" s="413"/>
      <c r="AT47" s="426" t="str">
        <f>IFERROR(VLOOKUP(AL46,Serientermine,2,FALSE),"")</f>
        <v/>
      </c>
      <c r="AU47" s="507"/>
      <c r="AV47" s="416" t="str">
        <f>IFERROR(VLOOKUP(AU46,Ereignistabelle[],2,FALSE),"")</f>
        <v/>
      </c>
      <c r="AW47" s="412"/>
      <c r="AX47" s="412"/>
      <c r="AY47" s="412"/>
      <c r="AZ47" s="412"/>
      <c r="BA47" s="413"/>
      <c r="BB47" s="413"/>
      <c r="BC47" s="426" t="str">
        <f>IFERROR(VLOOKUP(AU46,Serientermine,2,FALSE),"")</f>
        <v/>
      </c>
      <c r="BD47" s="507"/>
      <c r="BE47" s="416" t="str">
        <f>IFERROR(VLOOKUP(BD46,Ereignistabelle[],2,FALSE),"")</f>
        <v/>
      </c>
      <c r="BF47" s="412"/>
      <c r="BG47" s="412"/>
      <c r="BH47" s="412"/>
      <c r="BI47" s="412"/>
      <c r="BJ47" s="413"/>
      <c r="BK47" s="413"/>
      <c r="BL47" s="426" t="str">
        <f>IFERROR(VLOOKUP(BD46,Serientermine,2,FALSE),"")</f>
        <v/>
      </c>
      <c r="BM47" s="507"/>
      <c r="BN47" s="416" t="str">
        <f>IFERROR(VLOOKUP(BM46,Ereignistabelle[],2,FALSE),"")</f>
        <v/>
      </c>
      <c r="BO47" s="412"/>
      <c r="BP47" s="412"/>
      <c r="BQ47" s="412"/>
      <c r="BR47" s="412"/>
      <c r="BS47" s="413"/>
      <c r="BT47" s="413"/>
      <c r="BU47" s="426" t="str">
        <f>IFERROR(VLOOKUP(BM46,Serientermine,2,FALSE),"")</f>
        <v/>
      </c>
      <c r="BV47" s="507"/>
      <c r="BW47" s="416" t="str">
        <f>IFERROR(VLOOKUP(BV46,Ereignistabelle[],2,FALSE),"")</f>
        <v/>
      </c>
      <c r="BX47" s="412"/>
      <c r="BY47" s="412"/>
      <c r="BZ47" s="412"/>
      <c r="CA47" s="412"/>
      <c r="CB47" s="413"/>
      <c r="CC47" s="413"/>
      <c r="CD47" s="426" t="str">
        <f>IFERROR(VLOOKUP(BV46,Serientermine,2,FALSE),"")</f>
        <v/>
      </c>
      <c r="CE47" s="507"/>
      <c r="CF47" s="416" t="str">
        <f>IFERROR(VLOOKUP(CE46,Ereignistabelle[],2,FALSE),"")</f>
        <v/>
      </c>
      <c r="CG47" s="412"/>
      <c r="CH47" s="412"/>
      <c r="CI47" s="412"/>
      <c r="CJ47" s="412"/>
      <c r="CK47" s="413"/>
      <c r="CL47" s="413"/>
      <c r="CM47" s="426" t="str">
        <f>IFERROR(VLOOKUP(CE46,Serientermine,2,FALSE),"")</f>
        <v/>
      </c>
      <c r="CN47" s="507"/>
      <c r="CO47" s="411" t="str">
        <f>IFERROR(VLOOKUP(CN46,Ereignistabelle[],2,FALSE),"")</f>
        <v/>
      </c>
      <c r="CP47" s="412"/>
      <c r="CQ47" s="412"/>
      <c r="CR47" s="412"/>
      <c r="CS47" s="412"/>
      <c r="CT47" s="413"/>
      <c r="CU47" s="413"/>
      <c r="CV47" s="426" t="str">
        <f>IFERROR(VLOOKUP(CN46,Serientermine,2,FALSE),"")</f>
        <v/>
      </c>
      <c r="CW47" s="507"/>
      <c r="CX47" s="416" t="str">
        <f>IFERROR(VLOOKUP(CW46,Ereignistabelle[],2,FALSE),"")</f>
        <v/>
      </c>
      <c r="CY47" s="412"/>
      <c r="CZ47" s="412"/>
      <c r="DA47" s="412"/>
      <c r="DB47" s="412"/>
      <c r="DC47" s="413"/>
      <c r="DD47" s="413"/>
      <c r="DE47" s="414" t="str">
        <f>IFERROR(VLOOKUP(CW46,Serientermine,2,FALSE),"")</f>
        <v/>
      </c>
    </row>
    <row r="48" spans="1:109" ht="18" customHeight="1" x14ac:dyDescent="0.25">
      <c r="A48" s="501" t="s">
        <v>16</v>
      </c>
      <c r="B48" s="510">
        <f>B46+1</f>
        <v>44212</v>
      </c>
      <c r="C48" s="417" t="str">
        <f>IFERROR(VLOOKUP(B48,FeiertageBW[#All],2,FALSE),"")</f>
        <v/>
      </c>
      <c r="D48" s="418"/>
      <c r="E48" s="418"/>
      <c r="F48" s="418"/>
      <c r="G48" s="419"/>
      <c r="H48" s="420"/>
      <c r="I48" s="420"/>
      <c r="J48" s="427"/>
      <c r="K48" s="510">
        <f>K46+1</f>
        <v>44240</v>
      </c>
      <c r="L48" s="417" t="str">
        <f>IFERROR(VLOOKUP(K48,FeiertageBW[#All],2,FALSE),"")</f>
        <v/>
      </c>
      <c r="M48" s="418"/>
      <c r="N48" s="418"/>
      <c r="O48" s="418"/>
      <c r="P48" s="419"/>
      <c r="Q48" s="420"/>
      <c r="R48" s="420"/>
      <c r="S48" s="427"/>
      <c r="T48" s="510">
        <f>T46+1</f>
        <v>44268</v>
      </c>
      <c r="U48" s="417" t="str">
        <f>IFERROR(VLOOKUP(T48,FeiertageBW[#All],2,FALSE),"")</f>
        <v/>
      </c>
      <c r="V48" s="418"/>
      <c r="W48" s="418"/>
      <c r="X48" s="418"/>
      <c r="Y48" s="419"/>
      <c r="Z48" s="420"/>
      <c r="AA48" s="420"/>
      <c r="AB48" s="427"/>
      <c r="AC48" s="510">
        <f>AC46+1</f>
        <v>44303</v>
      </c>
      <c r="AD48" s="417" t="str">
        <f>IFERROR(VLOOKUP(AC48,FeiertageBW[#All],2,FALSE),"")</f>
        <v/>
      </c>
      <c r="AE48" s="418"/>
      <c r="AF48" s="418"/>
      <c r="AG48" s="418"/>
      <c r="AH48" s="419"/>
      <c r="AI48" s="420"/>
      <c r="AJ48" s="420"/>
      <c r="AK48" s="427"/>
      <c r="AL48" s="510">
        <f>AL46+1</f>
        <v>44331</v>
      </c>
      <c r="AM48" s="417" t="str">
        <f>IFERROR(VLOOKUP(AL48,FeiertageBW[#All],2,FALSE),"")</f>
        <v/>
      </c>
      <c r="AN48" s="418"/>
      <c r="AO48" s="418"/>
      <c r="AP48" s="418"/>
      <c r="AQ48" s="419"/>
      <c r="AR48" s="420"/>
      <c r="AS48" s="420"/>
      <c r="AT48" s="427"/>
      <c r="AU48" s="510">
        <f>AU46+1</f>
        <v>44366</v>
      </c>
      <c r="AV48" s="417" t="str">
        <f>IFERROR(VLOOKUP(AU48,FeiertageBW[#All],2,FALSE),"")</f>
        <v/>
      </c>
      <c r="AW48" s="418"/>
      <c r="AX48" s="418"/>
      <c r="AY48" s="418"/>
      <c r="AZ48" s="419"/>
      <c r="BA48" s="420"/>
      <c r="BB48" s="420"/>
      <c r="BC48" s="427"/>
      <c r="BD48" s="510">
        <f>BD46+1</f>
        <v>44394</v>
      </c>
      <c r="BE48" s="417" t="str">
        <f>IFERROR(VLOOKUP(BD48,FeiertageBW[#All],2,FALSE),"")</f>
        <v/>
      </c>
      <c r="BF48" s="418"/>
      <c r="BG48" s="418"/>
      <c r="BH48" s="418"/>
      <c r="BI48" s="419"/>
      <c r="BJ48" s="420"/>
      <c r="BK48" s="420"/>
      <c r="BL48" s="427"/>
      <c r="BM48" s="510">
        <f>BM46+1</f>
        <v>44422</v>
      </c>
      <c r="BN48" s="417" t="str">
        <f>IFERROR(VLOOKUP(BM48,FeiertageBW[#All],2,FALSE),"")</f>
        <v/>
      </c>
      <c r="BO48" s="418"/>
      <c r="BP48" s="418"/>
      <c r="BQ48" s="418"/>
      <c r="BR48" s="419"/>
      <c r="BS48" s="420"/>
      <c r="BT48" s="420"/>
      <c r="BU48" s="427"/>
      <c r="BV48" s="510">
        <f>BV46+1</f>
        <v>44457</v>
      </c>
      <c r="BW48" s="417" t="str">
        <f>IFERROR(VLOOKUP(BV48,FeiertageBW[#All],2,FALSE),"")</f>
        <v/>
      </c>
      <c r="BX48" s="418"/>
      <c r="BY48" s="418"/>
      <c r="BZ48" s="418"/>
      <c r="CA48" s="419"/>
      <c r="CB48" s="420"/>
      <c r="CC48" s="420"/>
      <c r="CD48" s="427"/>
      <c r="CE48" s="510">
        <f>CE46+1</f>
        <v>44485</v>
      </c>
      <c r="CF48" s="417" t="str">
        <f>IFERROR(VLOOKUP(CE48,FeiertageBW[#All],2,FALSE),"")</f>
        <v/>
      </c>
      <c r="CG48" s="418"/>
      <c r="CH48" s="418"/>
      <c r="CI48" s="418"/>
      <c r="CJ48" s="419"/>
      <c r="CK48" s="420"/>
      <c r="CL48" s="420"/>
      <c r="CM48" s="427"/>
      <c r="CN48" s="510">
        <f>CN46+1</f>
        <v>44513</v>
      </c>
      <c r="CO48" s="417" t="str">
        <f>IFERROR(VLOOKUP(CN48,FeiertageBW[#All],2,FALSE),"")</f>
        <v/>
      </c>
      <c r="CP48" s="418"/>
      <c r="CQ48" s="418"/>
      <c r="CR48" s="418"/>
      <c r="CS48" s="419"/>
      <c r="CT48" s="420"/>
      <c r="CU48" s="420"/>
      <c r="CV48" s="427"/>
      <c r="CW48" s="510">
        <f>CW46+1</f>
        <v>44548</v>
      </c>
      <c r="CX48" s="417" t="str">
        <f>IFERROR(VLOOKUP(CW48,FeiertageBW[#All],2,FALSE),"")</f>
        <v/>
      </c>
      <c r="CY48" s="418"/>
      <c r="CZ48" s="418"/>
      <c r="DA48" s="418"/>
      <c r="DB48" s="419"/>
      <c r="DC48" s="420"/>
      <c r="DD48" s="420"/>
      <c r="DE48" s="421"/>
    </row>
    <row r="49" spans="1:109" s="12" customFormat="1" ht="18" customHeight="1" x14ac:dyDescent="0.25">
      <c r="A49" s="501"/>
      <c r="B49" s="511"/>
      <c r="C49" s="422" t="str">
        <f>IFERROR(VLOOKUP(B48,Ereignistabelle[],2,FALSE),"")</f>
        <v/>
      </c>
      <c r="D49" s="423"/>
      <c r="E49" s="423"/>
      <c r="F49" s="423"/>
      <c r="G49" s="423"/>
      <c r="H49" s="424"/>
      <c r="I49" s="424"/>
      <c r="J49" s="428" t="str">
        <f>IFERROR(VLOOKUP(B48,Serientermine,2,FALSE),"")</f>
        <v/>
      </c>
      <c r="K49" s="511"/>
      <c r="L49" s="422" t="str">
        <f>IFERROR(VLOOKUP(K48,Ereignistabelle[],2,FALSE),"")</f>
        <v/>
      </c>
      <c r="M49" s="423"/>
      <c r="N49" s="423"/>
      <c r="O49" s="423"/>
      <c r="P49" s="423"/>
      <c r="Q49" s="424"/>
      <c r="R49" s="424"/>
      <c r="S49" s="428" t="str">
        <f>IFERROR(VLOOKUP(K48,Serientermine,2,FALSE),"")</f>
        <v/>
      </c>
      <c r="T49" s="511"/>
      <c r="U49" s="422" t="str">
        <f>IFERROR(VLOOKUP(T48,Ereignistabelle[],2,FALSE),"")</f>
        <v/>
      </c>
      <c r="V49" s="423"/>
      <c r="W49" s="423"/>
      <c r="X49" s="423"/>
      <c r="Y49" s="423"/>
      <c r="Z49" s="424"/>
      <c r="AA49" s="424"/>
      <c r="AB49" s="428" t="str">
        <f>IFERROR(VLOOKUP(T48,Serientermine,2,FALSE),"")</f>
        <v/>
      </c>
      <c r="AC49" s="511"/>
      <c r="AD49" s="422" t="str">
        <f>IFERROR(VLOOKUP(AC48,Ereignistabelle[],2,FALSE),"")</f>
        <v/>
      </c>
      <c r="AE49" s="423"/>
      <c r="AF49" s="423"/>
      <c r="AG49" s="423"/>
      <c r="AH49" s="423"/>
      <c r="AI49" s="424"/>
      <c r="AJ49" s="424"/>
      <c r="AK49" s="428" t="str">
        <f>IFERROR(VLOOKUP(AC48,Serientermine,2,FALSE),"")</f>
        <v/>
      </c>
      <c r="AL49" s="511"/>
      <c r="AM49" s="422" t="str">
        <f>IFERROR(VLOOKUP(AL48,Ereignistabelle[],2,FALSE),"")</f>
        <v/>
      </c>
      <c r="AN49" s="423"/>
      <c r="AO49" s="423"/>
      <c r="AP49" s="423"/>
      <c r="AQ49" s="423"/>
      <c r="AR49" s="424"/>
      <c r="AS49" s="424"/>
      <c r="AT49" s="428" t="str">
        <f>IFERROR(VLOOKUP(AL48,Serientermine,2,FALSE),"")</f>
        <v/>
      </c>
      <c r="AU49" s="511"/>
      <c r="AV49" s="422" t="str">
        <f>IFERROR(VLOOKUP(AU48,Ereignistabelle[],2,FALSE),"")</f>
        <v/>
      </c>
      <c r="AW49" s="423"/>
      <c r="AX49" s="423"/>
      <c r="AY49" s="423"/>
      <c r="AZ49" s="423"/>
      <c r="BA49" s="424"/>
      <c r="BB49" s="424"/>
      <c r="BC49" s="428" t="str">
        <f>IFERROR(VLOOKUP(AU48,Serientermine,2,FALSE),"")</f>
        <v/>
      </c>
      <c r="BD49" s="511"/>
      <c r="BE49" s="422" t="str">
        <f>IFERROR(VLOOKUP(BD48,Ereignistabelle[],2,FALSE),"")</f>
        <v/>
      </c>
      <c r="BF49" s="423"/>
      <c r="BG49" s="423"/>
      <c r="BH49" s="423"/>
      <c r="BI49" s="423"/>
      <c r="BJ49" s="424"/>
      <c r="BK49" s="424"/>
      <c r="BL49" s="428" t="str">
        <f>IFERROR(VLOOKUP(BD48,Serientermine,2,FALSE),"")</f>
        <v/>
      </c>
      <c r="BM49" s="511"/>
      <c r="BN49" s="422" t="str">
        <f>IFERROR(VLOOKUP(BM48,Ereignistabelle[],2,FALSE),"")</f>
        <v/>
      </c>
      <c r="BO49" s="423"/>
      <c r="BP49" s="423"/>
      <c r="BQ49" s="423"/>
      <c r="BR49" s="423"/>
      <c r="BS49" s="424"/>
      <c r="BT49" s="424"/>
      <c r="BU49" s="428" t="str">
        <f>IFERROR(VLOOKUP(BM48,Serientermine,2,FALSE),"")</f>
        <v/>
      </c>
      <c r="BV49" s="511"/>
      <c r="BW49" s="422" t="str">
        <f>IFERROR(VLOOKUP(BV48,Ereignistabelle[],2,FALSE),"")</f>
        <v/>
      </c>
      <c r="BX49" s="423"/>
      <c r="BY49" s="423"/>
      <c r="BZ49" s="423"/>
      <c r="CA49" s="423"/>
      <c r="CB49" s="424"/>
      <c r="CC49" s="424"/>
      <c r="CD49" s="428" t="str">
        <f>IFERROR(VLOOKUP(BV48,Serientermine,2,FALSE),"")</f>
        <v/>
      </c>
      <c r="CE49" s="511"/>
      <c r="CF49" s="422" t="str">
        <f>IFERROR(VLOOKUP(CE48,Ereignistabelle[],2,FALSE),"")</f>
        <v/>
      </c>
      <c r="CG49" s="423"/>
      <c r="CH49" s="423"/>
      <c r="CI49" s="423"/>
      <c r="CJ49" s="423"/>
      <c r="CK49" s="424"/>
      <c r="CL49" s="424"/>
      <c r="CM49" s="428" t="str">
        <f>IFERROR(VLOOKUP(CE48,Serientermine,2,FALSE),"")</f>
        <v/>
      </c>
      <c r="CN49" s="511"/>
      <c r="CO49" s="405" t="str">
        <f>IFERROR(VLOOKUP(CN48,Ereignistabelle[],2,FALSE),"")</f>
        <v/>
      </c>
      <c r="CP49" s="423"/>
      <c r="CQ49" s="423"/>
      <c r="CR49" s="423"/>
      <c r="CS49" s="423"/>
      <c r="CT49" s="424"/>
      <c r="CU49" s="424"/>
      <c r="CV49" s="428" t="str">
        <f>IFERROR(VLOOKUP(CN48,Serientermine,2,FALSE),"")</f>
        <v/>
      </c>
      <c r="CW49" s="511"/>
      <c r="CX49" s="422" t="str">
        <f>IFERROR(VLOOKUP(CW48,Ereignistabelle[],2,FALSE),"")</f>
        <v/>
      </c>
      <c r="CY49" s="423"/>
      <c r="CZ49" s="423"/>
      <c r="DA49" s="423"/>
      <c r="DB49" s="423"/>
      <c r="DC49" s="424"/>
      <c r="DD49" s="424"/>
      <c r="DE49" s="425" t="str">
        <f>IFERROR(VLOOKUP(CW48,Serientermine,2,FALSE),"")</f>
        <v/>
      </c>
    </row>
    <row r="50" spans="1:109" ht="18" customHeight="1" x14ac:dyDescent="0.25">
      <c r="A50" s="501" t="s">
        <v>17</v>
      </c>
      <c r="B50" s="510">
        <f>B48+1</f>
        <v>44213</v>
      </c>
      <c r="C50" s="417" t="str">
        <f>IFERROR(VLOOKUP(B50,FeiertageBW[#All],2,FALSE),"")</f>
        <v/>
      </c>
      <c r="D50" s="418"/>
      <c r="E50" s="418"/>
      <c r="F50" s="418"/>
      <c r="G50" s="419"/>
      <c r="H50" s="420"/>
      <c r="I50" s="420"/>
      <c r="J50" s="427"/>
      <c r="K50" s="510">
        <f>K48+1</f>
        <v>44241</v>
      </c>
      <c r="L50" s="417" t="str">
        <f>IFERROR(VLOOKUP(K50,FeiertageBW[#All],2,FALSE),"")</f>
        <v/>
      </c>
      <c r="M50" s="418"/>
      <c r="N50" s="418"/>
      <c r="O50" s="418"/>
      <c r="P50" s="419"/>
      <c r="Q50" s="420"/>
      <c r="R50" s="420"/>
      <c r="S50" s="427"/>
      <c r="T50" s="510">
        <f>T48+1</f>
        <v>44269</v>
      </c>
      <c r="U50" s="417" t="str">
        <f>IFERROR(VLOOKUP(T50,FeiertageBW[#All],2,FALSE),"")</f>
        <v/>
      </c>
      <c r="V50" s="418"/>
      <c r="W50" s="418"/>
      <c r="X50" s="418"/>
      <c r="Y50" s="419"/>
      <c r="Z50" s="420"/>
      <c r="AA50" s="420"/>
      <c r="AB50" s="427"/>
      <c r="AC50" s="510">
        <f>AC48+1</f>
        <v>44304</v>
      </c>
      <c r="AD50" s="417" t="str">
        <f>IFERROR(VLOOKUP(AC50,FeiertageBW[#All],2,FALSE),"")</f>
        <v/>
      </c>
      <c r="AE50" s="418"/>
      <c r="AF50" s="418"/>
      <c r="AG50" s="418"/>
      <c r="AH50" s="419"/>
      <c r="AI50" s="420"/>
      <c r="AJ50" s="420"/>
      <c r="AK50" s="427"/>
      <c r="AL50" s="510">
        <f>AL48+1</f>
        <v>44332</v>
      </c>
      <c r="AM50" s="417" t="str">
        <f>IFERROR(VLOOKUP(AL50,FeiertageBW[#All],2,FALSE),"")</f>
        <v/>
      </c>
      <c r="AN50" s="418"/>
      <c r="AO50" s="418"/>
      <c r="AP50" s="418"/>
      <c r="AQ50" s="419"/>
      <c r="AR50" s="420"/>
      <c r="AS50" s="420"/>
      <c r="AT50" s="427"/>
      <c r="AU50" s="510">
        <f>AU48+1</f>
        <v>44367</v>
      </c>
      <c r="AV50" s="417" t="str">
        <f>IFERROR(VLOOKUP(AU50,FeiertageBW[#All],2,FALSE),"")</f>
        <v/>
      </c>
      <c r="AW50" s="418"/>
      <c r="AX50" s="418"/>
      <c r="AY50" s="418"/>
      <c r="AZ50" s="419"/>
      <c r="BA50" s="420"/>
      <c r="BB50" s="420"/>
      <c r="BC50" s="427"/>
      <c r="BD50" s="510">
        <f>BD48+1</f>
        <v>44395</v>
      </c>
      <c r="BE50" s="417" t="str">
        <f>IFERROR(VLOOKUP(BD50,FeiertageBW[#All],2,FALSE),"")</f>
        <v/>
      </c>
      <c r="BF50" s="418"/>
      <c r="BG50" s="418"/>
      <c r="BH50" s="418"/>
      <c r="BI50" s="419"/>
      <c r="BJ50" s="420"/>
      <c r="BK50" s="420"/>
      <c r="BL50" s="427"/>
      <c r="BM50" s="510">
        <f>BM48+1</f>
        <v>44423</v>
      </c>
      <c r="BN50" s="417" t="str">
        <f>IFERROR(VLOOKUP(BM50,FeiertageBW[#All],2,FALSE),"")</f>
        <v/>
      </c>
      <c r="BO50" s="418"/>
      <c r="BP50" s="418"/>
      <c r="BQ50" s="418"/>
      <c r="BR50" s="419"/>
      <c r="BS50" s="420"/>
      <c r="BT50" s="420"/>
      <c r="BU50" s="427"/>
      <c r="BV50" s="510">
        <f>BV48+1</f>
        <v>44458</v>
      </c>
      <c r="BW50" s="417" t="str">
        <f>IFERROR(VLOOKUP(BV50,FeiertageBW[#All],2,FALSE),"")</f>
        <v/>
      </c>
      <c r="BX50" s="418"/>
      <c r="BY50" s="418"/>
      <c r="BZ50" s="418"/>
      <c r="CA50" s="419"/>
      <c r="CB50" s="420"/>
      <c r="CC50" s="420"/>
      <c r="CD50" s="427"/>
      <c r="CE50" s="510">
        <f>CE48+1</f>
        <v>44486</v>
      </c>
      <c r="CF50" s="417" t="str">
        <f>IFERROR(VLOOKUP(CE50,FeiertageBW[#All],2,FALSE),"")</f>
        <v/>
      </c>
      <c r="CG50" s="418"/>
      <c r="CH50" s="418"/>
      <c r="CI50" s="418"/>
      <c r="CJ50" s="419"/>
      <c r="CK50" s="420"/>
      <c r="CL50" s="420"/>
      <c r="CM50" s="427"/>
      <c r="CN50" s="510">
        <f>CN48+1</f>
        <v>44514</v>
      </c>
      <c r="CO50" s="417" t="str">
        <f>IFERROR(VLOOKUP(CN50,FeiertageBW[#All],2,FALSE),"")</f>
        <v/>
      </c>
      <c r="CP50" s="418"/>
      <c r="CQ50" s="418"/>
      <c r="CR50" s="418"/>
      <c r="CS50" s="419"/>
      <c r="CT50" s="420"/>
      <c r="CU50" s="420"/>
      <c r="CV50" s="427"/>
      <c r="CW50" s="510">
        <f>CW48+1</f>
        <v>44549</v>
      </c>
      <c r="CX50" s="417" t="str">
        <f>IFERROR(VLOOKUP(CW50,FeiertageBW[#All],2,FALSE),"")</f>
        <v>4. Advent</v>
      </c>
      <c r="CY50" s="418"/>
      <c r="CZ50" s="418"/>
      <c r="DA50" s="418"/>
      <c r="DB50" s="419"/>
      <c r="DC50" s="420"/>
      <c r="DD50" s="420"/>
      <c r="DE50" s="421"/>
    </row>
    <row r="51" spans="1:109" s="12" customFormat="1" ht="18" customHeight="1" x14ac:dyDescent="0.25">
      <c r="A51" s="501"/>
      <c r="B51" s="511"/>
      <c r="C51" s="422" t="str">
        <f>IFERROR(VLOOKUP(B50,Ereignistabelle[],2,FALSE),"")</f>
        <v/>
      </c>
      <c r="D51" s="423"/>
      <c r="E51" s="423"/>
      <c r="F51" s="423"/>
      <c r="G51" s="423"/>
      <c r="H51" s="424"/>
      <c r="I51" s="424"/>
      <c r="J51" s="428" t="str">
        <f>IFERROR(VLOOKUP(B50,Serientermine,2,FALSE),"")</f>
        <v/>
      </c>
      <c r="K51" s="511"/>
      <c r="L51" s="422" t="str">
        <f>IFERROR(VLOOKUP(K50,Ereignistabelle[],2,FALSE),"")</f>
        <v/>
      </c>
      <c r="M51" s="423"/>
      <c r="N51" s="423"/>
      <c r="O51" s="423"/>
      <c r="P51" s="423"/>
      <c r="Q51" s="424"/>
      <c r="R51" s="424"/>
      <c r="S51" s="428" t="str">
        <f>IFERROR(VLOOKUP(K50,Serientermine,2,FALSE),"")</f>
        <v/>
      </c>
      <c r="T51" s="511"/>
      <c r="U51" s="422" t="str">
        <f>IFERROR(VLOOKUP(T50,Ereignistabelle[],2,FALSE),"")</f>
        <v/>
      </c>
      <c r="V51" s="423"/>
      <c r="W51" s="423"/>
      <c r="X51" s="423"/>
      <c r="Y51" s="423"/>
      <c r="Z51" s="424"/>
      <c r="AA51" s="424"/>
      <c r="AB51" s="428" t="str">
        <f>IFERROR(VLOOKUP(T50,Serientermine,2,FALSE),"")</f>
        <v/>
      </c>
      <c r="AC51" s="511"/>
      <c r="AD51" s="422" t="str">
        <f>IFERROR(VLOOKUP(AC50,Ereignistabelle[],2,FALSE),"")</f>
        <v/>
      </c>
      <c r="AE51" s="423"/>
      <c r="AF51" s="423"/>
      <c r="AG51" s="423"/>
      <c r="AH51" s="423"/>
      <c r="AI51" s="424"/>
      <c r="AJ51" s="424"/>
      <c r="AK51" s="428" t="str">
        <f>IFERROR(VLOOKUP(AC50,Serientermine,2,FALSE),"")</f>
        <v/>
      </c>
      <c r="AL51" s="511"/>
      <c r="AM51" s="422" t="str">
        <f>IFERROR(VLOOKUP(AL50,Ereignistabelle[],2,FALSE),"")</f>
        <v/>
      </c>
      <c r="AN51" s="423"/>
      <c r="AO51" s="423"/>
      <c r="AP51" s="423"/>
      <c r="AQ51" s="423"/>
      <c r="AR51" s="424"/>
      <c r="AS51" s="424"/>
      <c r="AT51" s="428" t="str">
        <f>IFERROR(VLOOKUP(AL50,Serientermine,2,FALSE),"")</f>
        <v/>
      </c>
      <c r="AU51" s="511"/>
      <c r="AV51" s="422" t="str">
        <f>IFERROR(VLOOKUP(AU50,Ereignistabelle[],2,FALSE),"")</f>
        <v/>
      </c>
      <c r="AW51" s="423"/>
      <c r="AX51" s="423"/>
      <c r="AY51" s="423"/>
      <c r="AZ51" s="423"/>
      <c r="BA51" s="424"/>
      <c r="BB51" s="424"/>
      <c r="BC51" s="428" t="str">
        <f>IFERROR(VLOOKUP(AU50,Serientermine,2,FALSE),"")</f>
        <v/>
      </c>
      <c r="BD51" s="511"/>
      <c r="BE51" s="422" t="str">
        <f>IFERROR(VLOOKUP(BD50,Ereignistabelle[],2,FALSE),"")</f>
        <v>Geburtstag Musterfrau</v>
      </c>
      <c r="BF51" s="423"/>
      <c r="BG51" s="423"/>
      <c r="BH51" s="423"/>
      <c r="BI51" s="423"/>
      <c r="BJ51" s="424"/>
      <c r="BK51" s="424"/>
      <c r="BL51" s="428" t="str">
        <f>IFERROR(VLOOKUP(BD50,Serientermine,2,FALSE),"")</f>
        <v/>
      </c>
      <c r="BM51" s="511"/>
      <c r="BN51" s="422" t="str">
        <f>IFERROR(VLOOKUP(BM50,Ereignistabelle[],2,FALSE),"")</f>
        <v/>
      </c>
      <c r="BO51" s="423"/>
      <c r="BP51" s="423"/>
      <c r="BQ51" s="423"/>
      <c r="BR51" s="423"/>
      <c r="BS51" s="424"/>
      <c r="BT51" s="424"/>
      <c r="BU51" s="428" t="str">
        <f>IFERROR(VLOOKUP(BM50,Serientermine,2,FALSE),"")</f>
        <v/>
      </c>
      <c r="BV51" s="511"/>
      <c r="BW51" s="422" t="str">
        <f>IFERROR(VLOOKUP(BV50,Ereignistabelle[],2,FALSE),"")</f>
        <v/>
      </c>
      <c r="BX51" s="423"/>
      <c r="BY51" s="423"/>
      <c r="BZ51" s="423"/>
      <c r="CA51" s="423"/>
      <c r="CB51" s="424"/>
      <c r="CC51" s="424"/>
      <c r="CD51" s="428" t="str">
        <f>IFERROR(VLOOKUP(BV50,Serientermine,2,FALSE),"")</f>
        <v/>
      </c>
      <c r="CE51" s="511"/>
      <c r="CF51" s="422" t="str">
        <f>IFERROR(VLOOKUP(CE50,Ereignistabelle[],2,FALSE),"")</f>
        <v/>
      </c>
      <c r="CG51" s="423"/>
      <c r="CH51" s="423"/>
      <c r="CI51" s="423"/>
      <c r="CJ51" s="423"/>
      <c r="CK51" s="424"/>
      <c r="CL51" s="424"/>
      <c r="CM51" s="428" t="str">
        <f>IFERROR(VLOOKUP(CE50,Serientermine,2,FALSE),"")</f>
        <v/>
      </c>
      <c r="CN51" s="511"/>
      <c r="CO51" s="405" t="str">
        <f>IFERROR(VLOOKUP(CN50,Ereignistabelle[],2,FALSE),"")</f>
        <v/>
      </c>
      <c r="CP51" s="423"/>
      <c r="CQ51" s="423"/>
      <c r="CR51" s="423"/>
      <c r="CS51" s="423"/>
      <c r="CT51" s="424"/>
      <c r="CU51" s="424"/>
      <c r="CV51" s="428" t="str">
        <f>IFERROR(VLOOKUP(CN50,Serientermine,2,FALSE),"")</f>
        <v/>
      </c>
      <c r="CW51" s="511"/>
      <c r="CX51" s="422" t="str">
        <f>IFERROR(VLOOKUP(CW50,Ereignistabelle[],2,FALSE),"")</f>
        <v/>
      </c>
      <c r="CY51" s="423"/>
      <c r="CZ51" s="423"/>
      <c r="DA51" s="423"/>
      <c r="DB51" s="423"/>
      <c r="DC51" s="424"/>
      <c r="DD51" s="424"/>
      <c r="DE51" s="425" t="str">
        <f>IFERROR(VLOOKUP(CW50,Serientermine,2,FALSE),"")</f>
        <v/>
      </c>
    </row>
    <row r="52" spans="1:109" ht="18" customHeight="1" x14ac:dyDescent="0.25">
      <c r="A52" s="502" t="s">
        <v>18</v>
      </c>
      <c r="B52" s="506">
        <f>B50+1</f>
        <v>44214</v>
      </c>
      <c r="C52" s="404" t="str">
        <f>IFERROR(VLOOKUP(B52,FeiertageBW[#All],2,FALSE),"")</f>
        <v/>
      </c>
      <c r="D52" s="415"/>
      <c r="E52" s="415"/>
      <c r="F52" s="415"/>
      <c r="G52" s="409"/>
      <c r="H52" s="408"/>
      <c r="I52" s="408"/>
      <c r="J52" s="406"/>
      <c r="K52" s="506">
        <f>K50+1</f>
        <v>44242</v>
      </c>
      <c r="L52" s="404" t="str">
        <f>IFERROR(VLOOKUP(K52,FeiertageBW[#All],2,FALSE),"")</f>
        <v/>
      </c>
      <c r="M52" s="415"/>
      <c r="N52" s="415"/>
      <c r="O52" s="415"/>
      <c r="P52" s="409"/>
      <c r="Q52" s="408"/>
      <c r="R52" s="408"/>
      <c r="S52" s="406"/>
      <c r="T52" s="508">
        <f>T50+1</f>
        <v>44270</v>
      </c>
      <c r="U52" s="404" t="str">
        <f>IFERROR(VLOOKUP(T52,FeiertageBW[#All],2,FALSE),"")</f>
        <v/>
      </c>
      <c r="V52" s="415"/>
      <c r="W52" s="415"/>
      <c r="X52" s="415"/>
      <c r="Y52" s="409"/>
      <c r="Z52" s="408"/>
      <c r="AA52" s="408"/>
      <c r="AB52" s="406"/>
      <c r="AC52" s="506">
        <f>AC50+1</f>
        <v>44305</v>
      </c>
      <c r="AD52" s="404" t="str">
        <f>IFERROR(VLOOKUP(AC52,FeiertageBW[#All],2,FALSE),"")</f>
        <v/>
      </c>
      <c r="AE52" s="415"/>
      <c r="AF52" s="415"/>
      <c r="AG52" s="415"/>
      <c r="AH52" s="409"/>
      <c r="AI52" s="408"/>
      <c r="AJ52" s="408"/>
      <c r="AK52" s="406"/>
      <c r="AL52" s="506">
        <f>AL50+1</f>
        <v>44333</v>
      </c>
      <c r="AM52" s="404" t="str">
        <f>IFERROR(VLOOKUP(AL52,FeiertageBW[#All],2,FALSE),"")</f>
        <v/>
      </c>
      <c r="AN52" s="415"/>
      <c r="AO52" s="415"/>
      <c r="AP52" s="415"/>
      <c r="AQ52" s="409"/>
      <c r="AR52" s="408"/>
      <c r="AS52" s="408"/>
      <c r="AT52" s="406"/>
      <c r="AU52" s="506">
        <f>AU50+1</f>
        <v>44368</v>
      </c>
      <c r="AV52" s="404" t="str">
        <f>IFERROR(VLOOKUP(AU52,FeiertageBW[#All],2,FALSE),"")</f>
        <v/>
      </c>
      <c r="AW52" s="415"/>
      <c r="AX52" s="415"/>
      <c r="AY52" s="415"/>
      <c r="AZ52" s="409"/>
      <c r="BA52" s="408"/>
      <c r="BB52" s="408"/>
      <c r="BC52" s="406"/>
      <c r="BD52" s="506">
        <f>BD50+1</f>
        <v>44396</v>
      </c>
      <c r="BE52" s="404" t="str">
        <f>IFERROR(VLOOKUP(BD52,FeiertageBW[#All],2,FALSE),"")</f>
        <v/>
      </c>
      <c r="BF52" s="415"/>
      <c r="BG52" s="415"/>
      <c r="BH52" s="415"/>
      <c r="BI52" s="409"/>
      <c r="BJ52" s="408"/>
      <c r="BK52" s="408"/>
      <c r="BL52" s="406"/>
      <c r="BM52" s="506">
        <f>BM50+1</f>
        <v>44424</v>
      </c>
      <c r="BN52" s="404" t="str">
        <f>IFERROR(VLOOKUP(BM52,FeiertageBW[#All],2,FALSE),"")</f>
        <v/>
      </c>
      <c r="BO52" s="415"/>
      <c r="BP52" s="415"/>
      <c r="BQ52" s="415"/>
      <c r="BR52" s="409"/>
      <c r="BS52" s="408"/>
      <c r="BT52" s="408"/>
      <c r="BU52" s="406"/>
      <c r="BV52" s="506">
        <f>BV50+1</f>
        <v>44459</v>
      </c>
      <c r="BW52" s="404" t="str">
        <f>IFERROR(VLOOKUP(BV52,FeiertageBW[#All],2,FALSE),"")</f>
        <v/>
      </c>
      <c r="BX52" s="415"/>
      <c r="BY52" s="415"/>
      <c r="BZ52" s="415"/>
      <c r="CA52" s="409"/>
      <c r="CB52" s="408"/>
      <c r="CC52" s="408"/>
      <c r="CD52" s="406"/>
      <c r="CE52" s="506">
        <f>CE50+1</f>
        <v>44487</v>
      </c>
      <c r="CF52" s="404" t="str">
        <f>IFERROR(VLOOKUP(CE52,FeiertageBW[#All],2,FALSE),"")</f>
        <v/>
      </c>
      <c r="CG52" s="415"/>
      <c r="CH52" s="415"/>
      <c r="CI52" s="415"/>
      <c r="CJ52" s="409"/>
      <c r="CK52" s="408"/>
      <c r="CL52" s="408"/>
      <c r="CM52" s="406"/>
      <c r="CN52" s="506">
        <f>CN50+1</f>
        <v>44515</v>
      </c>
      <c r="CO52" s="404" t="str">
        <f>IFERROR(VLOOKUP(CN52,FeiertageBW[#All],2,FALSE),"")</f>
        <v/>
      </c>
      <c r="CP52" s="415"/>
      <c r="CQ52" s="415"/>
      <c r="CR52" s="415"/>
      <c r="CS52" s="409"/>
      <c r="CT52" s="408"/>
      <c r="CU52" s="408"/>
      <c r="CV52" s="406"/>
      <c r="CW52" s="506">
        <f>CW50+1</f>
        <v>44550</v>
      </c>
      <c r="CX52" s="404" t="str">
        <f>IFERROR(VLOOKUP(CW52,FeiertageBW[#All],2,FALSE),"")</f>
        <v/>
      </c>
      <c r="CY52" s="415"/>
      <c r="CZ52" s="415"/>
      <c r="DA52" s="415"/>
      <c r="DB52" s="409"/>
      <c r="DC52" s="408"/>
      <c r="DD52" s="408"/>
      <c r="DE52" s="410"/>
    </row>
    <row r="53" spans="1:109" s="12" customFormat="1" ht="18" customHeight="1" x14ac:dyDescent="0.25">
      <c r="A53" s="502"/>
      <c r="B53" s="507"/>
      <c r="C53" s="416" t="str">
        <f>IFERROR(VLOOKUP(B52,Ereignistabelle[],2,FALSE),"")</f>
        <v/>
      </c>
      <c r="D53" s="412"/>
      <c r="E53" s="412"/>
      <c r="F53" s="412"/>
      <c r="G53" s="412"/>
      <c r="H53" s="413"/>
      <c r="I53" s="413"/>
      <c r="J53" s="426" t="str">
        <f>IFERROR(VLOOKUP(B52,Serientermine,2,FALSE),"")</f>
        <v/>
      </c>
      <c r="K53" s="507"/>
      <c r="L53" s="416" t="str">
        <f>IFERROR(VLOOKUP(K52,Ereignistabelle[],2,FALSE),"")</f>
        <v/>
      </c>
      <c r="M53" s="412"/>
      <c r="N53" s="412"/>
      <c r="O53" s="412"/>
      <c r="P53" s="412"/>
      <c r="Q53" s="413"/>
      <c r="R53" s="413"/>
      <c r="S53" s="426" t="str">
        <f>IFERROR(VLOOKUP(K52,Serientermine,2,FALSE),"")</f>
        <v/>
      </c>
      <c r="T53" s="509"/>
      <c r="U53" s="416" t="str">
        <f>IFERROR(VLOOKUP(T52,Ereignistabelle[],2,FALSE),"")</f>
        <v/>
      </c>
      <c r="V53" s="412"/>
      <c r="W53" s="412"/>
      <c r="X53" s="412"/>
      <c r="Y53" s="412"/>
      <c r="Z53" s="413"/>
      <c r="AA53" s="413"/>
      <c r="AB53" s="426" t="str">
        <f>IFERROR(VLOOKUP(T52,Serientermine,2,FALSE),"")</f>
        <v/>
      </c>
      <c r="AC53" s="507"/>
      <c r="AD53" s="416" t="str">
        <f>IFERROR(VLOOKUP(AC52,Ereignistabelle[],2,FALSE),"")</f>
        <v xml:space="preserve">Jahrestag </v>
      </c>
      <c r="AE53" s="412"/>
      <c r="AF53" s="412"/>
      <c r="AG53" s="412"/>
      <c r="AH53" s="412"/>
      <c r="AI53" s="413"/>
      <c r="AJ53" s="413"/>
      <c r="AK53" s="426" t="str">
        <f>IFERROR(VLOOKUP(AC52,Serientermine,2,FALSE),"")</f>
        <v/>
      </c>
      <c r="AL53" s="507"/>
      <c r="AM53" s="416" t="str">
        <f>IFERROR(VLOOKUP(AL52,Ereignistabelle[],2,FALSE),"")</f>
        <v/>
      </c>
      <c r="AN53" s="412"/>
      <c r="AO53" s="412"/>
      <c r="AP53" s="412"/>
      <c r="AQ53" s="412"/>
      <c r="AR53" s="413"/>
      <c r="AS53" s="413"/>
      <c r="AT53" s="426" t="str">
        <f>IFERROR(VLOOKUP(AL52,Serientermine,2,FALSE),"")</f>
        <v/>
      </c>
      <c r="AU53" s="507"/>
      <c r="AV53" s="416" t="str">
        <f>IFERROR(VLOOKUP(AU52,Ereignistabelle[],2,FALSE),"")</f>
        <v/>
      </c>
      <c r="AW53" s="412"/>
      <c r="AX53" s="412"/>
      <c r="AY53" s="412"/>
      <c r="AZ53" s="412"/>
      <c r="BA53" s="413"/>
      <c r="BB53" s="413"/>
      <c r="BC53" s="426" t="str">
        <f>IFERROR(VLOOKUP(AU52,Serientermine,2,FALSE),"")</f>
        <v/>
      </c>
      <c r="BD53" s="507"/>
      <c r="BE53" s="416" t="str">
        <f>IFERROR(VLOOKUP(BD52,Ereignistabelle[],2,FALSE),"")</f>
        <v/>
      </c>
      <c r="BF53" s="412"/>
      <c r="BG53" s="412"/>
      <c r="BH53" s="412"/>
      <c r="BI53" s="412"/>
      <c r="BJ53" s="413"/>
      <c r="BK53" s="413"/>
      <c r="BL53" s="426" t="str">
        <f>IFERROR(VLOOKUP(BD52,Serientermine,2,FALSE),"")</f>
        <v/>
      </c>
      <c r="BM53" s="507"/>
      <c r="BN53" s="416" t="str">
        <f>IFERROR(VLOOKUP(BM52,Ereignistabelle[],2,FALSE),"")</f>
        <v/>
      </c>
      <c r="BO53" s="412"/>
      <c r="BP53" s="412"/>
      <c r="BQ53" s="412"/>
      <c r="BR53" s="412"/>
      <c r="BS53" s="413"/>
      <c r="BT53" s="413"/>
      <c r="BU53" s="426" t="str">
        <f>IFERROR(VLOOKUP(BM52,Serientermine,2,FALSE),"")</f>
        <v/>
      </c>
      <c r="BV53" s="507"/>
      <c r="BW53" s="416" t="str">
        <f>IFERROR(VLOOKUP(BV52,Ereignistabelle[],2,FALSE),"")</f>
        <v/>
      </c>
      <c r="BX53" s="412"/>
      <c r="BY53" s="412"/>
      <c r="BZ53" s="412"/>
      <c r="CA53" s="412"/>
      <c r="CB53" s="413"/>
      <c r="CC53" s="413"/>
      <c r="CD53" s="426" t="str">
        <f>IFERROR(VLOOKUP(BV52,Serientermine,2,FALSE),"")</f>
        <v/>
      </c>
      <c r="CE53" s="507"/>
      <c r="CF53" s="416" t="str">
        <f>IFERROR(VLOOKUP(CE52,Ereignistabelle[],2,FALSE),"")</f>
        <v/>
      </c>
      <c r="CG53" s="412"/>
      <c r="CH53" s="412"/>
      <c r="CI53" s="412"/>
      <c r="CJ53" s="412"/>
      <c r="CK53" s="413"/>
      <c r="CL53" s="413"/>
      <c r="CM53" s="426" t="str">
        <f>IFERROR(VLOOKUP(CE52,Serientermine,2,FALSE),"")</f>
        <v/>
      </c>
      <c r="CN53" s="507"/>
      <c r="CO53" s="411" t="str">
        <f>IFERROR(VLOOKUP(CN52,Ereignistabelle[],2,FALSE),"")</f>
        <v/>
      </c>
      <c r="CP53" s="412"/>
      <c r="CQ53" s="412"/>
      <c r="CR53" s="412"/>
      <c r="CS53" s="412"/>
      <c r="CT53" s="413"/>
      <c r="CU53" s="413"/>
      <c r="CV53" s="426" t="str">
        <f>IFERROR(VLOOKUP(CN52,Serientermine,2,FALSE),"")</f>
        <v/>
      </c>
      <c r="CW53" s="507"/>
      <c r="CX53" s="416" t="str">
        <f>IFERROR(VLOOKUP(CW52,Ereignistabelle[],2,FALSE),"")</f>
        <v/>
      </c>
      <c r="CY53" s="412"/>
      <c r="CZ53" s="412"/>
      <c r="DA53" s="412"/>
      <c r="DB53" s="412"/>
      <c r="DC53" s="413"/>
      <c r="DD53" s="413"/>
      <c r="DE53" s="414" t="str">
        <f>IFERROR(VLOOKUP(CW52,Serientermine,2,FALSE),"")</f>
        <v/>
      </c>
    </row>
    <row r="54" spans="1:109" ht="18" customHeight="1" x14ac:dyDescent="0.25">
      <c r="A54" s="502" t="s">
        <v>14</v>
      </c>
      <c r="B54" s="506">
        <f>B52+1</f>
        <v>44215</v>
      </c>
      <c r="C54" s="404" t="str">
        <f>IFERROR(VLOOKUP(B54,FeiertageBW[#All],2,FALSE),"")</f>
        <v/>
      </c>
      <c r="D54" s="415"/>
      <c r="E54" s="415"/>
      <c r="F54" s="415"/>
      <c r="G54" s="409"/>
      <c r="H54" s="408"/>
      <c r="I54" s="408"/>
      <c r="J54" s="406"/>
      <c r="K54" s="506">
        <f>K52+1</f>
        <v>44243</v>
      </c>
      <c r="L54" s="404" t="str">
        <f>IFERROR(VLOOKUP(K54,FeiertageBW[#All],2,FALSE),"")</f>
        <v/>
      </c>
      <c r="M54" s="415"/>
      <c r="N54" s="415"/>
      <c r="O54" s="415"/>
      <c r="P54" s="409"/>
      <c r="Q54" s="408"/>
      <c r="R54" s="408"/>
      <c r="S54" s="406"/>
      <c r="T54" s="508">
        <f>T52+1</f>
        <v>44271</v>
      </c>
      <c r="U54" s="404" t="str">
        <f>IFERROR(VLOOKUP(T54,FeiertageBW[#All],2,FALSE),"")</f>
        <v/>
      </c>
      <c r="V54" s="415"/>
      <c r="W54" s="415"/>
      <c r="X54" s="415"/>
      <c r="Y54" s="409"/>
      <c r="Z54" s="408"/>
      <c r="AA54" s="408"/>
      <c r="AB54" s="406"/>
      <c r="AC54" s="506">
        <f>AC52+1</f>
        <v>44306</v>
      </c>
      <c r="AD54" s="404" t="str">
        <f>IFERROR(VLOOKUP(AC54,FeiertageBW[#All],2,FALSE),"")</f>
        <v/>
      </c>
      <c r="AE54" s="415"/>
      <c r="AF54" s="415"/>
      <c r="AG54" s="415"/>
      <c r="AH54" s="409"/>
      <c r="AI54" s="408"/>
      <c r="AJ54" s="408"/>
      <c r="AK54" s="406"/>
      <c r="AL54" s="506">
        <f>AL52+1</f>
        <v>44334</v>
      </c>
      <c r="AM54" s="404" t="str">
        <f>IFERROR(VLOOKUP(AL54,FeiertageBW[#All],2,FALSE),"")</f>
        <v/>
      </c>
      <c r="AN54" s="415"/>
      <c r="AO54" s="415"/>
      <c r="AP54" s="415"/>
      <c r="AQ54" s="409"/>
      <c r="AR54" s="408"/>
      <c r="AS54" s="408"/>
      <c r="AT54" s="406"/>
      <c r="AU54" s="506">
        <f>AU52+1</f>
        <v>44369</v>
      </c>
      <c r="AV54" s="404" t="str">
        <f>IFERROR(VLOOKUP(AU54,FeiertageBW[#All],2,FALSE),"")</f>
        <v/>
      </c>
      <c r="AW54" s="415"/>
      <c r="AX54" s="415"/>
      <c r="AY54" s="415"/>
      <c r="AZ54" s="409"/>
      <c r="BA54" s="408"/>
      <c r="BB54" s="408"/>
      <c r="BC54" s="406"/>
      <c r="BD54" s="506">
        <f>BD52+1</f>
        <v>44397</v>
      </c>
      <c r="BE54" s="404" t="str">
        <f>IFERROR(VLOOKUP(BD54,FeiertageBW[#All],2,FALSE),"")</f>
        <v/>
      </c>
      <c r="BF54" s="415"/>
      <c r="BG54" s="415"/>
      <c r="BH54" s="415"/>
      <c r="BI54" s="409"/>
      <c r="BJ54" s="408"/>
      <c r="BK54" s="408"/>
      <c r="BL54" s="406"/>
      <c r="BM54" s="506">
        <f>BM52+1</f>
        <v>44425</v>
      </c>
      <c r="BN54" s="404" t="str">
        <f>IFERROR(VLOOKUP(BM54,FeiertageBW[#All],2,FALSE),"")</f>
        <v/>
      </c>
      <c r="BO54" s="415"/>
      <c r="BP54" s="415"/>
      <c r="BQ54" s="415"/>
      <c r="BR54" s="409"/>
      <c r="BS54" s="408"/>
      <c r="BT54" s="408"/>
      <c r="BU54" s="406"/>
      <c r="BV54" s="506">
        <f>BV52+1</f>
        <v>44460</v>
      </c>
      <c r="BW54" s="404" t="str">
        <f>IFERROR(VLOOKUP(BV54,FeiertageBW[#All],2,FALSE),"")</f>
        <v/>
      </c>
      <c r="BX54" s="415"/>
      <c r="BY54" s="415"/>
      <c r="BZ54" s="415"/>
      <c r="CA54" s="409"/>
      <c r="CB54" s="408"/>
      <c r="CC54" s="408"/>
      <c r="CD54" s="406"/>
      <c r="CE54" s="506">
        <f>CE52+1</f>
        <v>44488</v>
      </c>
      <c r="CF54" s="404" t="str">
        <f>IFERROR(VLOOKUP(CE54,FeiertageBW[#All],2,FALSE),"")</f>
        <v/>
      </c>
      <c r="CG54" s="415"/>
      <c r="CH54" s="415"/>
      <c r="CI54" s="415"/>
      <c r="CJ54" s="409"/>
      <c r="CK54" s="408"/>
      <c r="CL54" s="408"/>
      <c r="CM54" s="406"/>
      <c r="CN54" s="506">
        <f>CN52+1</f>
        <v>44516</v>
      </c>
      <c r="CO54" s="404" t="str">
        <f>IFERROR(VLOOKUP(CN54,FeiertageBW[#All],2,FALSE),"")</f>
        <v/>
      </c>
      <c r="CP54" s="415"/>
      <c r="CQ54" s="415"/>
      <c r="CR54" s="415"/>
      <c r="CS54" s="409"/>
      <c r="CT54" s="408"/>
      <c r="CU54" s="408"/>
      <c r="CV54" s="406"/>
      <c r="CW54" s="506">
        <f>CW52+1</f>
        <v>44551</v>
      </c>
      <c r="CX54" s="404" t="str">
        <f>IFERROR(VLOOKUP(CW54,FeiertageBW[#All],2,FALSE),"")</f>
        <v/>
      </c>
      <c r="CY54" s="415"/>
      <c r="CZ54" s="415"/>
      <c r="DA54" s="415"/>
      <c r="DB54" s="409"/>
      <c r="DC54" s="408"/>
      <c r="DD54" s="408"/>
      <c r="DE54" s="410"/>
    </row>
    <row r="55" spans="1:109" s="12" customFormat="1" ht="18" customHeight="1" x14ac:dyDescent="0.25">
      <c r="A55" s="502"/>
      <c r="B55" s="507"/>
      <c r="C55" s="416" t="str">
        <f>IFERROR(VLOOKUP(B54,Ereignistabelle[],2,FALSE),"")</f>
        <v/>
      </c>
      <c r="D55" s="412"/>
      <c r="E55" s="412"/>
      <c r="F55" s="412"/>
      <c r="G55" s="412"/>
      <c r="H55" s="413"/>
      <c r="I55" s="413"/>
      <c r="J55" s="426" t="str">
        <f>IFERROR(VLOOKUP(B54,Serientermine,2,FALSE),"")</f>
        <v/>
      </c>
      <c r="K55" s="507"/>
      <c r="L55" s="416" t="str">
        <f>IFERROR(VLOOKUP(K54,Ereignistabelle[],2,FALSE),"")</f>
        <v/>
      </c>
      <c r="M55" s="412"/>
      <c r="N55" s="412"/>
      <c r="O55" s="412"/>
      <c r="P55" s="412"/>
      <c r="Q55" s="413"/>
      <c r="R55" s="413"/>
      <c r="S55" s="426" t="str">
        <f>IFERROR(VLOOKUP(K54,Serientermine,2,FALSE),"")</f>
        <v/>
      </c>
      <c r="T55" s="509"/>
      <c r="U55" s="416" t="str">
        <f>IFERROR(VLOOKUP(T54,Ereignistabelle[],2,FALSE),"")</f>
        <v/>
      </c>
      <c r="V55" s="412"/>
      <c r="W55" s="412"/>
      <c r="X55" s="412"/>
      <c r="Y55" s="412"/>
      <c r="Z55" s="413"/>
      <c r="AA55" s="413"/>
      <c r="AB55" s="426" t="str">
        <f>IFERROR(VLOOKUP(T54,Serientermine,2,FALSE),"")</f>
        <v/>
      </c>
      <c r="AC55" s="507"/>
      <c r="AD55" s="416" t="str">
        <f>IFERROR(VLOOKUP(AC54,Ereignistabelle[],2,FALSE),"")</f>
        <v/>
      </c>
      <c r="AE55" s="412"/>
      <c r="AF55" s="412"/>
      <c r="AG55" s="412"/>
      <c r="AH55" s="412"/>
      <c r="AI55" s="413"/>
      <c r="AJ55" s="413"/>
      <c r="AK55" s="426" t="str">
        <f>IFERROR(VLOOKUP(AC54,Serientermine,2,FALSE),"")</f>
        <v/>
      </c>
      <c r="AL55" s="507"/>
      <c r="AM55" s="416" t="str">
        <f>IFERROR(VLOOKUP(AL54,Ereignistabelle[],2,FALSE),"")</f>
        <v/>
      </c>
      <c r="AN55" s="412"/>
      <c r="AO55" s="412"/>
      <c r="AP55" s="412"/>
      <c r="AQ55" s="412"/>
      <c r="AR55" s="413"/>
      <c r="AS55" s="413"/>
      <c r="AT55" s="426" t="str">
        <f>IFERROR(VLOOKUP(AL54,Serientermine,2,FALSE),"")</f>
        <v/>
      </c>
      <c r="AU55" s="507"/>
      <c r="AV55" s="416" t="str">
        <f>IFERROR(VLOOKUP(AU54,Ereignistabelle[],2,FALSE),"")</f>
        <v/>
      </c>
      <c r="AW55" s="412"/>
      <c r="AX55" s="412"/>
      <c r="AY55" s="412"/>
      <c r="AZ55" s="412"/>
      <c r="BA55" s="413"/>
      <c r="BB55" s="413"/>
      <c r="BC55" s="426" t="str">
        <f>IFERROR(VLOOKUP(AU54,Serientermine,2,FALSE),"")</f>
        <v/>
      </c>
      <c r="BD55" s="507"/>
      <c r="BE55" s="416" t="str">
        <f>IFERROR(VLOOKUP(BD54,Ereignistabelle[],2,FALSE),"")</f>
        <v/>
      </c>
      <c r="BF55" s="412"/>
      <c r="BG55" s="412"/>
      <c r="BH55" s="412"/>
      <c r="BI55" s="412"/>
      <c r="BJ55" s="413"/>
      <c r="BK55" s="413"/>
      <c r="BL55" s="426" t="str">
        <f>IFERROR(VLOOKUP(BD54,Serientermine,2,FALSE),"")</f>
        <v/>
      </c>
      <c r="BM55" s="507"/>
      <c r="BN55" s="416" t="str">
        <f>IFERROR(VLOOKUP(BM54,Ereignistabelle[],2,FALSE),"")</f>
        <v/>
      </c>
      <c r="BO55" s="412"/>
      <c r="BP55" s="412"/>
      <c r="BQ55" s="412"/>
      <c r="BR55" s="412"/>
      <c r="BS55" s="413"/>
      <c r="BT55" s="413"/>
      <c r="BU55" s="426" t="str">
        <f>IFERROR(VLOOKUP(BM54,Serientermine,2,FALSE),"")</f>
        <v/>
      </c>
      <c r="BV55" s="507"/>
      <c r="BW55" s="416" t="str">
        <f>IFERROR(VLOOKUP(BV54,Ereignistabelle[],2,FALSE),"")</f>
        <v/>
      </c>
      <c r="BX55" s="412"/>
      <c r="BY55" s="412"/>
      <c r="BZ55" s="412"/>
      <c r="CA55" s="412"/>
      <c r="CB55" s="413"/>
      <c r="CC55" s="413"/>
      <c r="CD55" s="426" t="str">
        <f>IFERROR(VLOOKUP(BV54,Serientermine,2,FALSE),"")</f>
        <v/>
      </c>
      <c r="CE55" s="507"/>
      <c r="CF55" s="416" t="str">
        <f>IFERROR(VLOOKUP(CE54,Ereignistabelle[],2,FALSE),"")</f>
        <v/>
      </c>
      <c r="CG55" s="412"/>
      <c r="CH55" s="412"/>
      <c r="CI55" s="412"/>
      <c r="CJ55" s="412"/>
      <c r="CK55" s="413"/>
      <c r="CL55" s="413"/>
      <c r="CM55" s="426" t="str">
        <f>IFERROR(VLOOKUP(CE54,Serientermine,2,FALSE),"")</f>
        <v/>
      </c>
      <c r="CN55" s="507"/>
      <c r="CO55" s="411" t="str">
        <f>IFERROR(VLOOKUP(CN54,Ereignistabelle[],2,FALSE),"")</f>
        <v/>
      </c>
      <c r="CP55" s="412"/>
      <c r="CQ55" s="412"/>
      <c r="CR55" s="412"/>
      <c r="CS55" s="412"/>
      <c r="CT55" s="413"/>
      <c r="CU55" s="413"/>
      <c r="CV55" s="426" t="str">
        <f>IFERROR(VLOOKUP(CN54,Serientermine,2,FALSE),"")</f>
        <v/>
      </c>
      <c r="CW55" s="507"/>
      <c r="CX55" s="416" t="str">
        <f>IFERROR(VLOOKUP(CW54,Ereignistabelle[],2,FALSE),"")</f>
        <v/>
      </c>
      <c r="CY55" s="412"/>
      <c r="CZ55" s="412"/>
      <c r="DA55" s="412"/>
      <c r="DB55" s="412"/>
      <c r="DC55" s="413"/>
      <c r="DD55" s="413"/>
      <c r="DE55" s="414" t="str">
        <f>IFERROR(VLOOKUP(CW54,Serientermine,2,FALSE),"")</f>
        <v/>
      </c>
    </row>
    <row r="56" spans="1:109" ht="18" customHeight="1" x14ac:dyDescent="0.25">
      <c r="A56" s="502" t="s">
        <v>13</v>
      </c>
      <c r="B56" s="506">
        <f>B54+1</f>
        <v>44216</v>
      </c>
      <c r="C56" s="404" t="str">
        <f>IFERROR(VLOOKUP(B56,FeiertageBW[#All],2,FALSE),"")</f>
        <v/>
      </c>
      <c r="D56" s="415"/>
      <c r="E56" s="415"/>
      <c r="F56" s="415"/>
      <c r="G56" s="409"/>
      <c r="H56" s="408"/>
      <c r="I56" s="408"/>
      <c r="J56" s="406" t="str">
        <f>IF(B56&lt;&gt;"",TRUNC((B56-WEEKDAY(B56,2)-DATE(YEAR(B56+4-WEEKDAY(B56,2)),1,-10))/7)&amp;"","")</f>
        <v>3</v>
      </c>
      <c r="K56" s="506">
        <f>K54+1</f>
        <v>44244</v>
      </c>
      <c r="L56" s="404" t="str">
        <f>IFERROR(VLOOKUP(K56,FeiertageBW[#All],2,FALSE),"")</f>
        <v/>
      </c>
      <c r="M56" s="415"/>
      <c r="N56" s="415"/>
      <c r="O56" s="415"/>
      <c r="P56" s="409"/>
      <c r="Q56" s="408"/>
      <c r="R56" s="408"/>
      <c r="S56" s="406" t="str">
        <f>IF(K56&lt;&gt;"",TRUNC((K56-WEEKDAY(K56,2)-DATE(YEAR(K56+4-WEEKDAY(K56,2)),1,-10))/7)&amp;"","")</f>
        <v>7</v>
      </c>
      <c r="T56" s="508">
        <f>T54+1</f>
        <v>44272</v>
      </c>
      <c r="U56" s="404" t="str">
        <f>IFERROR(VLOOKUP(T56,FeiertageBW[#All],2,FALSE),"")</f>
        <v/>
      </c>
      <c r="V56" s="415"/>
      <c r="W56" s="415"/>
      <c r="X56" s="415"/>
      <c r="Y56" s="409"/>
      <c r="Z56" s="408"/>
      <c r="AA56" s="408"/>
      <c r="AB56" s="406" t="str">
        <f>IF(T56&lt;&gt;"",TRUNC((T56-WEEKDAY(T56,2)-DATE(YEAR(T56+4-WEEKDAY(T56,2)),1,-10))/7)&amp;"","")</f>
        <v>11</v>
      </c>
      <c r="AC56" s="506">
        <f>AC54+1</f>
        <v>44307</v>
      </c>
      <c r="AD56" s="404" t="str">
        <f>IFERROR(VLOOKUP(AC56,FeiertageBW[#All],2,FALSE),"")</f>
        <v/>
      </c>
      <c r="AE56" s="415"/>
      <c r="AF56" s="415"/>
      <c r="AG56" s="415"/>
      <c r="AH56" s="409"/>
      <c r="AI56" s="408"/>
      <c r="AJ56" s="408"/>
      <c r="AK56" s="406" t="str">
        <f>IF(AC56&lt;&gt;"",TRUNC((AC56-WEEKDAY(AC56,2)-DATE(YEAR(AC56+4-WEEKDAY(AC56,2)),1,-10))/7)&amp;"","")</f>
        <v>16</v>
      </c>
      <c r="AL56" s="506">
        <f>AL54+1</f>
        <v>44335</v>
      </c>
      <c r="AM56" s="404" t="str">
        <f>IFERROR(VLOOKUP(AL56,FeiertageBW[#All],2,FALSE),"")</f>
        <v/>
      </c>
      <c r="AN56" s="415"/>
      <c r="AO56" s="415"/>
      <c r="AP56" s="415"/>
      <c r="AQ56" s="409"/>
      <c r="AR56" s="408"/>
      <c r="AS56" s="408"/>
      <c r="AT56" s="406" t="str">
        <f>IF(AL56&lt;&gt;"",TRUNC((AL56-WEEKDAY(AL56,2)-DATE(YEAR(AL56+4-WEEKDAY(AL56,2)),1,-10))/7)&amp;"","")</f>
        <v>20</v>
      </c>
      <c r="AU56" s="506">
        <f>AU54+1</f>
        <v>44370</v>
      </c>
      <c r="AV56" s="404" t="str">
        <f>IFERROR(VLOOKUP(AU56,FeiertageBW[#All],2,FALSE),"")</f>
        <v/>
      </c>
      <c r="AW56" s="415"/>
      <c r="AX56" s="415"/>
      <c r="AY56" s="415"/>
      <c r="AZ56" s="409"/>
      <c r="BA56" s="408"/>
      <c r="BB56" s="408"/>
      <c r="BC56" s="406" t="str">
        <f>IF(AU56&lt;&gt;"",TRUNC((AU56-WEEKDAY(AU56,2)-DATE(YEAR(AU56+4-WEEKDAY(AU56,2)),1,-10))/7)&amp;"","")</f>
        <v>25</v>
      </c>
      <c r="BD56" s="506">
        <f>BD54+1</f>
        <v>44398</v>
      </c>
      <c r="BE56" s="404" t="str">
        <f>IFERROR(VLOOKUP(BD56,FeiertageBW[#All],2,FALSE),"")</f>
        <v/>
      </c>
      <c r="BF56" s="415"/>
      <c r="BG56" s="415"/>
      <c r="BH56" s="415"/>
      <c r="BI56" s="409"/>
      <c r="BJ56" s="408"/>
      <c r="BK56" s="408"/>
      <c r="BL56" s="406" t="str">
        <f>IF(BD56&lt;&gt;"",TRUNC((BD56-WEEKDAY(BD56,2)-DATE(YEAR(BD56+4-WEEKDAY(BD56,2)),1,-10))/7)&amp;"","")</f>
        <v>29</v>
      </c>
      <c r="BM56" s="506">
        <f>BM54+1</f>
        <v>44426</v>
      </c>
      <c r="BN56" s="404" t="str">
        <f>IFERROR(VLOOKUP(BM56,FeiertageBW[#All],2,FALSE),"")</f>
        <v/>
      </c>
      <c r="BO56" s="415"/>
      <c r="BP56" s="415"/>
      <c r="BQ56" s="415"/>
      <c r="BR56" s="409"/>
      <c r="BS56" s="408"/>
      <c r="BT56" s="408"/>
      <c r="BU56" s="406" t="str">
        <f>IF(BM56&lt;&gt;"",TRUNC((BM56-WEEKDAY(BM56,2)-DATE(YEAR(BM56+4-WEEKDAY(BM56,2)),1,-10))/7)&amp;"","")</f>
        <v>33</v>
      </c>
      <c r="BV56" s="506">
        <f>BV54+1</f>
        <v>44461</v>
      </c>
      <c r="BW56" s="404" t="str">
        <f>IFERROR(VLOOKUP(BV56,FeiertageBW[#All],2,FALSE),"")</f>
        <v/>
      </c>
      <c r="BX56" s="415"/>
      <c r="BY56" s="415"/>
      <c r="BZ56" s="415"/>
      <c r="CA56" s="409"/>
      <c r="CB56" s="408"/>
      <c r="CC56" s="408"/>
      <c r="CD56" s="406" t="str">
        <f>IF(BV56&lt;&gt;"",TRUNC((BV56-WEEKDAY(BV56,2)-DATE(YEAR(BV56+4-WEEKDAY(BV56,2)),1,-10))/7)&amp;"","")</f>
        <v>38</v>
      </c>
      <c r="CE56" s="506">
        <f>CE54+1</f>
        <v>44489</v>
      </c>
      <c r="CF56" s="404" t="str">
        <f>IFERROR(VLOOKUP(CE56,FeiertageBW[#All],2,FALSE),"")</f>
        <v/>
      </c>
      <c r="CG56" s="415"/>
      <c r="CH56" s="415"/>
      <c r="CI56" s="415"/>
      <c r="CJ56" s="409"/>
      <c r="CK56" s="408"/>
      <c r="CL56" s="408"/>
      <c r="CM56" s="406" t="str">
        <f>IF(CE56&lt;&gt;"",TRUNC((CE56-WEEKDAY(CE56,2)-DATE(YEAR(CE56+4-WEEKDAY(CE56,2)),1,-10))/7)&amp;"","")</f>
        <v>42</v>
      </c>
      <c r="CN56" s="506">
        <f>CN54+1</f>
        <v>44517</v>
      </c>
      <c r="CO56" s="404" t="str">
        <f>IFERROR(VLOOKUP(CN56,FeiertageBW[#All],2,FALSE),"")</f>
        <v/>
      </c>
      <c r="CP56" s="415"/>
      <c r="CQ56" s="415"/>
      <c r="CR56" s="415"/>
      <c r="CS56" s="409"/>
      <c r="CT56" s="408"/>
      <c r="CU56" s="408"/>
      <c r="CV56" s="406" t="str">
        <f>IF(CN56&lt;&gt;"",TRUNC((CN56-WEEKDAY(CN56,2)-DATE(YEAR(CN56+4-WEEKDAY(CN56,2)),1,-10))/7)&amp;"","")</f>
        <v>46</v>
      </c>
      <c r="CW56" s="506">
        <f>CW54+1</f>
        <v>44552</v>
      </c>
      <c r="CX56" s="404" t="str">
        <f>IFERROR(VLOOKUP(CW56,FeiertageBW[#All],2,FALSE),"")</f>
        <v/>
      </c>
      <c r="CY56" s="415"/>
      <c r="CZ56" s="415"/>
      <c r="DA56" s="415"/>
      <c r="DB56" s="409"/>
      <c r="DC56" s="408"/>
      <c r="DD56" s="408"/>
      <c r="DE56" s="410" t="str">
        <f>IF(CW56&lt;&gt;"",TRUNC((CW56-WEEKDAY(CW56,2)-DATE(YEAR(CW56+4-WEEKDAY(CW56,2)),1,-10))/7)&amp;"","")</f>
        <v>51</v>
      </c>
    </row>
    <row r="57" spans="1:109" s="12" customFormat="1" ht="18" customHeight="1" x14ac:dyDescent="0.25">
      <c r="A57" s="502"/>
      <c r="B57" s="507"/>
      <c r="C57" s="416" t="str">
        <f>IFERROR(VLOOKUP(B56,Ereignistabelle[],2,FALSE),"")</f>
        <v/>
      </c>
      <c r="D57" s="412"/>
      <c r="E57" s="412"/>
      <c r="F57" s="412"/>
      <c r="G57" s="412"/>
      <c r="H57" s="413"/>
      <c r="I57" s="413"/>
      <c r="J57" s="426" t="str">
        <f>IFERROR(VLOOKUP(B56,Serientermine,2,FALSE),"")</f>
        <v/>
      </c>
      <c r="K57" s="507"/>
      <c r="L57" s="416" t="str">
        <f>IFERROR(VLOOKUP(K56,Ereignistabelle[],2,FALSE),"")</f>
        <v/>
      </c>
      <c r="M57" s="412"/>
      <c r="N57" s="412"/>
      <c r="O57" s="412"/>
      <c r="P57" s="412"/>
      <c r="Q57" s="413"/>
      <c r="R57" s="413"/>
      <c r="S57" s="426" t="str">
        <f>IFERROR(VLOOKUP(K56,Serientermine,2,FALSE),"")</f>
        <v/>
      </c>
      <c r="T57" s="509"/>
      <c r="U57" s="416" t="str">
        <f>IFERROR(VLOOKUP(T56,Ereignistabelle[],2,FALSE),"")</f>
        <v/>
      </c>
      <c r="V57" s="412"/>
      <c r="W57" s="412"/>
      <c r="X57" s="412"/>
      <c r="Y57" s="412"/>
      <c r="Z57" s="413"/>
      <c r="AA57" s="413"/>
      <c r="AB57" s="426" t="str">
        <f>IFERROR(VLOOKUP(T56,Serientermine,2,FALSE),"")</f>
        <v/>
      </c>
      <c r="AC57" s="507"/>
      <c r="AD57" s="416" t="str">
        <f>IFERROR(VLOOKUP(AC56,Ereignistabelle[],2,FALSE),"")</f>
        <v/>
      </c>
      <c r="AE57" s="412"/>
      <c r="AF57" s="412"/>
      <c r="AG57" s="412"/>
      <c r="AH57" s="412"/>
      <c r="AI57" s="413"/>
      <c r="AJ57" s="413"/>
      <c r="AK57" s="426" t="str">
        <f>IFERROR(VLOOKUP(AC56,Serientermine,2,FALSE),"")</f>
        <v/>
      </c>
      <c r="AL57" s="507"/>
      <c r="AM57" s="416" t="str">
        <f>IFERROR(VLOOKUP(AL56,Ereignistabelle[],2,FALSE),"")</f>
        <v/>
      </c>
      <c r="AN57" s="412"/>
      <c r="AO57" s="412"/>
      <c r="AP57" s="412"/>
      <c r="AQ57" s="412"/>
      <c r="AR57" s="413"/>
      <c r="AS57" s="413"/>
      <c r="AT57" s="426" t="str">
        <f>IFERROR(VLOOKUP(AL56,Serientermine,2,FALSE),"")</f>
        <v/>
      </c>
      <c r="AU57" s="507"/>
      <c r="AV57" s="416" t="str">
        <f>IFERROR(VLOOKUP(AU56,Ereignistabelle[],2,FALSE),"")</f>
        <v/>
      </c>
      <c r="AW57" s="412"/>
      <c r="AX57" s="412"/>
      <c r="AY57" s="412"/>
      <c r="AZ57" s="412"/>
      <c r="BA57" s="413"/>
      <c r="BB57" s="413"/>
      <c r="BC57" s="426" t="str">
        <f>IFERROR(VLOOKUP(AU56,Serientermine,2,FALSE),"")</f>
        <v/>
      </c>
      <c r="BD57" s="507"/>
      <c r="BE57" s="416" t="str">
        <f>IFERROR(VLOOKUP(BD56,Ereignistabelle[],2,FALSE),"")</f>
        <v/>
      </c>
      <c r="BF57" s="412"/>
      <c r="BG57" s="412"/>
      <c r="BH57" s="412"/>
      <c r="BI57" s="412"/>
      <c r="BJ57" s="413"/>
      <c r="BK57" s="413"/>
      <c r="BL57" s="426" t="str">
        <f>IFERROR(VLOOKUP(BD56,Serientermine,2,FALSE),"")</f>
        <v/>
      </c>
      <c r="BM57" s="507"/>
      <c r="BN57" s="416" t="str">
        <f>IFERROR(VLOOKUP(BM56,Ereignistabelle[],2,FALSE),"")</f>
        <v/>
      </c>
      <c r="BO57" s="412"/>
      <c r="BP57" s="412"/>
      <c r="BQ57" s="412"/>
      <c r="BR57" s="412"/>
      <c r="BS57" s="413"/>
      <c r="BT57" s="413"/>
      <c r="BU57" s="426" t="str">
        <f>IFERROR(VLOOKUP(BM56,Serientermine,2,FALSE),"")</f>
        <v/>
      </c>
      <c r="BV57" s="507"/>
      <c r="BW57" s="416" t="str">
        <f>IFERROR(VLOOKUP(BV56,Ereignistabelle[],2,FALSE),"")</f>
        <v/>
      </c>
      <c r="BX57" s="412"/>
      <c r="BY57" s="412"/>
      <c r="BZ57" s="412"/>
      <c r="CA57" s="412"/>
      <c r="CB57" s="413"/>
      <c r="CC57" s="413"/>
      <c r="CD57" s="426" t="str">
        <f>IFERROR(VLOOKUP(BV56,Serientermine,2,FALSE),"")</f>
        <v/>
      </c>
      <c r="CE57" s="507"/>
      <c r="CF57" s="416" t="str">
        <f>IFERROR(VLOOKUP(CE56,Ereignistabelle[],2,FALSE),"")</f>
        <v/>
      </c>
      <c r="CG57" s="412"/>
      <c r="CH57" s="412"/>
      <c r="CI57" s="412"/>
      <c r="CJ57" s="412"/>
      <c r="CK57" s="413"/>
      <c r="CL57" s="413"/>
      <c r="CM57" s="426" t="str">
        <f>IFERROR(VLOOKUP(CE56,Serientermine,2,FALSE),"")</f>
        <v/>
      </c>
      <c r="CN57" s="507"/>
      <c r="CO57" s="411" t="str">
        <f>IFERROR(VLOOKUP(CN56,Ereignistabelle[],2,FALSE),"")</f>
        <v/>
      </c>
      <c r="CP57" s="412"/>
      <c r="CQ57" s="412"/>
      <c r="CR57" s="412"/>
      <c r="CS57" s="412"/>
      <c r="CT57" s="413"/>
      <c r="CU57" s="413"/>
      <c r="CV57" s="426" t="str">
        <f>IFERROR(VLOOKUP(CN56,Serientermine,2,FALSE),"")</f>
        <v/>
      </c>
      <c r="CW57" s="507"/>
      <c r="CX57" s="416" t="str">
        <f>IFERROR(VLOOKUP(CW56,Ereignistabelle[],2,FALSE),"")</f>
        <v/>
      </c>
      <c r="CY57" s="412"/>
      <c r="CZ57" s="412"/>
      <c r="DA57" s="412"/>
      <c r="DB57" s="412"/>
      <c r="DC57" s="413"/>
      <c r="DD57" s="413"/>
      <c r="DE57" s="414" t="str">
        <f>IFERROR(VLOOKUP(CW56,Serientermine,2,FALSE),"")</f>
        <v/>
      </c>
    </row>
    <row r="58" spans="1:109" ht="18" customHeight="1" x14ac:dyDescent="0.25">
      <c r="A58" s="502" t="s">
        <v>12</v>
      </c>
      <c r="B58" s="506">
        <f>B56+1</f>
        <v>44217</v>
      </c>
      <c r="C58" s="404" t="str">
        <f>IFERROR(VLOOKUP(B58,FeiertageBW[#All],2,FALSE),"")</f>
        <v/>
      </c>
      <c r="D58" s="415"/>
      <c r="E58" s="415"/>
      <c r="F58" s="415"/>
      <c r="G58" s="409"/>
      <c r="H58" s="408"/>
      <c r="I58" s="408"/>
      <c r="J58" s="406"/>
      <c r="K58" s="506">
        <f>K56+1</f>
        <v>44245</v>
      </c>
      <c r="L58" s="404" t="str">
        <f>IFERROR(VLOOKUP(K58,FeiertageBW[#All],2,FALSE),"")</f>
        <v/>
      </c>
      <c r="M58" s="415"/>
      <c r="N58" s="415"/>
      <c r="O58" s="415"/>
      <c r="P58" s="409"/>
      <c r="Q58" s="408"/>
      <c r="R58" s="408"/>
      <c r="S58" s="406"/>
      <c r="T58" s="508">
        <f>T56+1</f>
        <v>44273</v>
      </c>
      <c r="U58" s="404" t="str">
        <f>IFERROR(VLOOKUP(T58,FeiertageBW[#All],2,FALSE),"")</f>
        <v/>
      </c>
      <c r="V58" s="415"/>
      <c r="W58" s="415"/>
      <c r="X58" s="415"/>
      <c r="Y58" s="409"/>
      <c r="Z58" s="408"/>
      <c r="AA58" s="408"/>
      <c r="AB58" s="406"/>
      <c r="AC58" s="506">
        <f>AC56+1</f>
        <v>44308</v>
      </c>
      <c r="AD58" s="404" t="str">
        <f>IFERROR(VLOOKUP(AC58,FeiertageBW[#All],2,FALSE),"")</f>
        <v/>
      </c>
      <c r="AE58" s="415"/>
      <c r="AF58" s="415"/>
      <c r="AG58" s="415"/>
      <c r="AH58" s="409"/>
      <c r="AI58" s="408"/>
      <c r="AJ58" s="408"/>
      <c r="AK58" s="406"/>
      <c r="AL58" s="506">
        <f>AL56+1</f>
        <v>44336</v>
      </c>
      <c r="AM58" s="404" t="str">
        <f>IFERROR(VLOOKUP(AL58,FeiertageBW[#All],2,FALSE),"")</f>
        <v/>
      </c>
      <c r="AN58" s="415"/>
      <c r="AO58" s="415"/>
      <c r="AP58" s="415"/>
      <c r="AQ58" s="409"/>
      <c r="AR58" s="408"/>
      <c r="AS58" s="408"/>
      <c r="AT58" s="406"/>
      <c r="AU58" s="506">
        <f>AU56+1</f>
        <v>44371</v>
      </c>
      <c r="AV58" s="404" t="str">
        <f>IFERROR(VLOOKUP(AU58,FeiertageBW[#All],2,FALSE),"")</f>
        <v/>
      </c>
      <c r="AW58" s="415"/>
      <c r="AX58" s="415"/>
      <c r="AY58" s="415"/>
      <c r="AZ58" s="409"/>
      <c r="BA58" s="408"/>
      <c r="BB58" s="408"/>
      <c r="BC58" s="406"/>
      <c r="BD58" s="506">
        <f>BD56+1</f>
        <v>44399</v>
      </c>
      <c r="BE58" s="404" t="str">
        <f>IFERROR(VLOOKUP(BD58,FeiertageBW[#All],2,FALSE),"")</f>
        <v/>
      </c>
      <c r="BF58" s="415"/>
      <c r="BG58" s="415"/>
      <c r="BH58" s="415"/>
      <c r="BI58" s="409"/>
      <c r="BJ58" s="408"/>
      <c r="BK58" s="408"/>
      <c r="BL58" s="406"/>
      <c r="BM58" s="506">
        <f>BM56+1</f>
        <v>44427</v>
      </c>
      <c r="BN58" s="404" t="str">
        <f>IFERROR(VLOOKUP(BM58,FeiertageBW[#All],2,FALSE),"")</f>
        <v/>
      </c>
      <c r="BO58" s="415"/>
      <c r="BP58" s="415"/>
      <c r="BQ58" s="415"/>
      <c r="BR58" s="409"/>
      <c r="BS58" s="408"/>
      <c r="BT58" s="408"/>
      <c r="BU58" s="406"/>
      <c r="BV58" s="506">
        <f>BV56+1</f>
        <v>44462</v>
      </c>
      <c r="BW58" s="404" t="str">
        <f>IFERROR(VLOOKUP(BV58,FeiertageBW[#All],2,FALSE),"")</f>
        <v/>
      </c>
      <c r="BX58" s="415"/>
      <c r="BY58" s="415"/>
      <c r="BZ58" s="415"/>
      <c r="CA58" s="409"/>
      <c r="CB58" s="408"/>
      <c r="CC58" s="408"/>
      <c r="CD58" s="406"/>
      <c r="CE58" s="506">
        <f>CE56+1</f>
        <v>44490</v>
      </c>
      <c r="CF58" s="404" t="str">
        <f>IFERROR(VLOOKUP(CE58,FeiertageBW[#All],2,FALSE),"")</f>
        <v/>
      </c>
      <c r="CG58" s="415"/>
      <c r="CH58" s="415"/>
      <c r="CI58" s="415"/>
      <c r="CJ58" s="409"/>
      <c r="CK58" s="408"/>
      <c r="CL58" s="408"/>
      <c r="CM58" s="406"/>
      <c r="CN58" s="506">
        <f>CN56+1</f>
        <v>44518</v>
      </c>
      <c r="CO58" s="404" t="str">
        <f>IFERROR(VLOOKUP(CN58,FeiertageBW[#All],2,FALSE),"")</f>
        <v/>
      </c>
      <c r="CP58" s="415"/>
      <c r="CQ58" s="415"/>
      <c r="CR58" s="415"/>
      <c r="CS58" s="409"/>
      <c r="CT58" s="408"/>
      <c r="CU58" s="408"/>
      <c r="CV58" s="406"/>
      <c r="CW58" s="506">
        <f>CW56+1</f>
        <v>44553</v>
      </c>
      <c r="CX58" s="404" t="str">
        <f>IFERROR(VLOOKUP(CW58,FeiertageBW[#All],2,FALSE),"")</f>
        <v/>
      </c>
      <c r="CY58" s="415"/>
      <c r="CZ58" s="415"/>
      <c r="DA58" s="415"/>
      <c r="DB58" s="409"/>
      <c r="DC58" s="408"/>
      <c r="DD58" s="408"/>
      <c r="DE58" s="410"/>
    </row>
    <row r="59" spans="1:109" s="12" customFormat="1" ht="18" customHeight="1" x14ac:dyDescent="0.25">
      <c r="A59" s="502"/>
      <c r="B59" s="507"/>
      <c r="C59" s="416" t="str">
        <f>IFERROR(VLOOKUP(B58,Ereignistabelle[],2,FALSE),"")</f>
        <v/>
      </c>
      <c r="D59" s="412"/>
      <c r="E59" s="412"/>
      <c r="F59" s="412"/>
      <c r="G59" s="412"/>
      <c r="H59" s="413"/>
      <c r="I59" s="413"/>
      <c r="J59" s="426" t="str">
        <f>IFERROR(VLOOKUP(B58,Serientermine,2,FALSE),"")</f>
        <v/>
      </c>
      <c r="K59" s="507"/>
      <c r="L59" s="416" t="str">
        <f>IFERROR(VLOOKUP(K58,Ereignistabelle[],2,FALSE),"")</f>
        <v>Geburtstag Mustermann</v>
      </c>
      <c r="M59" s="412"/>
      <c r="N59" s="412"/>
      <c r="O59" s="412"/>
      <c r="P59" s="412"/>
      <c r="Q59" s="413"/>
      <c r="R59" s="413"/>
      <c r="S59" s="426" t="str">
        <f>IFERROR(VLOOKUP(K58,Serientermine,2,FALSE),"")</f>
        <v/>
      </c>
      <c r="T59" s="509"/>
      <c r="U59" s="416" t="str">
        <f>IFERROR(VLOOKUP(T58,Ereignistabelle[],2,FALSE),"")</f>
        <v/>
      </c>
      <c r="V59" s="412"/>
      <c r="W59" s="412"/>
      <c r="X59" s="412"/>
      <c r="Y59" s="412"/>
      <c r="Z59" s="413"/>
      <c r="AA59" s="413"/>
      <c r="AB59" s="426" t="str">
        <f>IFERROR(VLOOKUP(T58,Serientermine,2,FALSE),"")</f>
        <v/>
      </c>
      <c r="AC59" s="507"/>
      <c r="AD59" s="416" t="str">
        <f>IFERROR(VLOOKUP(AC58,Ereignistabelle[],2,FALSE),"")</f>
        <v/>
      </c>
      <c r="AE59" s="412"/>
      <c r="AF59" s="412"/>
      <c r="AG59" s="412"/>
      <c r="AH59" s="412"/>
      <c r="AI59" s="413"/>
      <c r="AJ59" s="413"/>
      <c r="AK59" s="426" t="str">
        <f>IFERROR(VLOOKUP(AC58,Serientermine,2,FALSE),"")</f>
        <v/>
      </c>
      <c r="AL59" s="507"/>
      <c r="AM59" s="416" t="str">
        <f>IFERROR(VLOOKUP(AL58,Ereignistabelle[],2,FALSE),"")</f>
        <v/>
      </c>
      <c r="AN59" s="412"/>
      <c r="AO59" s="412"/>
      <c r="AP59" s="412"/>
      <c r="AQ59" s="412"/>
      <c r="AR59" s="413"/>
      <c r="AS59" s="413"/>
      <c r="AT59" s="426" t="str">
        <f>IFERROR(VLOOKUP(AL58,Serientermine,2,FALSE),"")</f>
        <v/>
      </c>
      <c r="AU59" s="507"/>
      <c r="AV59" s="416" t="str">
        <f>IFERROR(VLOOKUP(AU58,Ereignistabelle[],2,FALSE),"")</f>
        <v/>
      </c>
      <c r="AW59" s="412"/>
      <c r="AX59" s="412"/>
      <c r="AY59" s="412"/>
      <c r="AZ59" s="412"/>
      <c r="BA59" s="413"/>
      <c r="BB59" s="413"/>
      <c r="BC59" s="426" t="str">
        <f>IFERROR(VLOOKUP(AU58,Serientermine,2,FALSE),"")</f>
        <v/>
      </c>
      <c r="BD59" s="507"/>
      <c r="BE59" s="416" t="str">
        <f>IFERROR(VLOOKUP(BD58,Ereignistabelle[],2,FALSE),"")</f>
        <v/>
      </c>
      <c r="BF59" s="412"/>
      <c r="BG59" s="412"/>
      <c r="BH59" s="412"/>
      <c r="BI59" s="412"/>
      <c r="BJ59" s="413"/>
      <c r="BK59" s="413"/>
      <c r="BL59" s="426" t="str">
        <f>IFERROR(VLOOKUP(BD58,Serientermine,2,FALSE),"")</f>
        <v/>
      </c>
      <c r="BM59" s="507"/>
      <c r="BN59" s="416" t="str">
        <f>IFERROR(VLOOKUP(BM58,Ereignistabelle[],2,FALSE),"")</f>
        <v/>
      </c>
      <c r="BO59" s="412"/>
      <c r="BP59" s="412"/>
      <c r="BQ59" s="412"/>
      <c r="BR59" s="412"/>
      <c r="BS59" s="413"/>
      <c r="BT59" s="413"/>
      <c r="BU59" s="426" t="str">
        <f>IFERROR(VLOOKUP(BM58,Serientermine,2,FALSE),"")</f>
        <v/>
      </c>
      <c r="BV59" s="507"/>
      <c r="BW59" s="416" t="str">
        <f>IFERROR(VLOOKUP(BV58,Ereignistabelle[],2,FALSE),"")</f>
        <v/>
      </c>
      <c r="BX59" s="412"/>
      <c r="BY59" s="412"/>
      <c r="BZ59" s="412"/>
      <c r="CA59" s="412"/>
      <c r="CB59" s="413"/>
      <c r="CC59" s="413"/>
      <c r="CD59" s="426" t="str">
        <f>IFERROR(VLOOKUP(BV58,Serientermine,2,FALSE),"")</f>
        <v/>
      </c>
      <c r="CE59" s="507"/>
      <c r="CF59" s="416" t="str">
        <f>IFERROR(VLOOKUP(CE58,Ereignistabelle[],2,FALSE),"")</f>
        <v/>
      </c>
      <c r="CG59" s="412"/>
      <c r="CH59" s="412"/>
      <c r="CI59" s="412"/>
      <c r="CJ59" s="412"/>
      <c r="CK59" s="413"/>
      <c r="CL59" s="413"/>
      <c r="CM59" s="426" t="str">
        <f>IFERROR(VLOOKUP(CE58,Serientermine,2,FALSE),"")</f>
        <v/>
      </c>
      <c r="CN59" s="507"/>
      <c r="CO59" s="411" t="str">
        <f>IFERROR(VLOOKUP(CN58,Ereignistabelle[],2,FALSE),"")</f>
        <v/>
      </c>
      <c r="CP59" s="412"/>
      <c r="CQ59" s="412"/>
      <c r="CR59" s="412"/>
      <c r="CS59" s="412"/>
      <c r="CT59" s="413"/>
      <c r="CU59" s="413"/>
      <c r="CV59" s="426" t="str">
        <f>IFERROR(VLOOKUP(CN58,Serientermine,2,FALSE),"")</f>
        <v/>
      </c>
      <c r="CW59" s="507"/>
      <c r="CX59" s="416" t="str">
        <f>IFERROR(VLOOKUP(CW58,Ereignistabelle[],2,FALSE),"")</f>
        <v/>
      </c>
      <c r="CY59" s="412"/>
      <c r="CZ59" s="412"/>
      <c r="DA59" s="412"/>
      <c r="DB59" s="412"/>
      <c r="DC59" s="413"/>
      <c r="DD59" s="413"/>
      <c r="DE59" s="414" t="str">
        <f>IFERROR(VLOOKUP(CW58,Serientermine,2,FALSE),"")</f>
        <v/>
      </c>
    </row>
    <row r="60" spans="1:109" ht="18" customHeight="1" x14ac:dyDescent="0.25">
      <c r="A60" s="502" t="s">
        <v>15</v>
      </c>
      <c r="B60" s="506">
        <f>B58+1</f>
        <v>44218</v>
      </c>
      <c r="C60" s="404" t="str">
        <f>IFERROR(VLOOKUP(B60,FeiertageBW[#All],2,FALSE),"")</f>
        <v/>
      </c>
      <c r="D60" s="415"/>
      <c r="E60" s="415"/>
      <c r="F60" s="415"/>
      <c r="G60" s="409"/>
      <c r="H60" s="408"/>
      <c r="I60" s="408"/>
      <c r="J60" s="406"/>
      <c r="K60" s="506">
        <f>K58+1</f>
        <v>44246</v>
      </c>
      <c r="L60" s="404" t="str">
        <f>IFERROR(VLOOKUP(K60,FeiertageBW[#All],2,FALSE),"")</f>
        <v/>
      </c>
      <c r="M60" s="415"/>
      <c r="N60" s="415"/>
      <c r="O60" s="415"/>
      <c r="P60" s="409"/>
      <c r="Q60" s="408"/>
      <c r="R60" s="408"/>
      <c r="S60" s="406"/>
      <c r="T60" s="508">
        <f>T58+1</f>
        <v>44274</v>
      </c>
      <c r="U60" s="404" t="str">
        <f>IFERROR(VLOOKUP(T60,FeiertageBW[#All],2,FALSE),"")</f>
        <v/>
      </c>
      <c r="V60" s="415"/>
      <c r="W60" s="415"/>
      <c r="X60" s="415"/>
      <c r="Y60" s="409"/>
      <c r="Z60" s="408"/>
      <c r="AA60" s="408"/>
      <c r="AB60" s="406"/>
      <c r="AC60" s="506">
        <f>AC58+1</f>
        <v>44309</v>
      </c>
      <c r="AD60" s="404" t="str">
        <f>IFERROR(VLOOKUP(AC60,FeiertageBW[#All],2,FALSE),"")</f>
        <v/>
      </c>
      <c r="AE60" s="415"/>
      <c r="AF60" s="415"/>
      <c r="AG60" s="415"/>
      <c r="AH60" s="409"/>
      <c r="AI60" s="408"/>
      <c r="AJ60" s="408"/>
      <c r="AK60" s="406"/>
      <c r="AL60" s="506">
        <f>AL58+1</f>
        <v>44337</v>
      </c>
      <c r="AM60" s="404" t="str">
        <f>IFERROR(VLOOKUP(AL60,FeiertageBW[#All],2,FALSE),"")</f>
        <v/>
      </c>
      <c r="AN60" s="415"/>
      <c r="AO60" s="415"/>
      <c r="AP60" s="415"/>
      <c r="AQ60" s="409"/>
      <c r="AR60" s="408"/>
      <c r="AS60" s="408"/>
      <c r="AT60" s="406"/>
      <c r="AU60" s="506">
        <f>AU58+1</f>
        <v>44372</v>
      </c>
      <c r="AV60" s="404" t="str">
        <f>IFERROR(VLOOKUP(AU60,FeiertageBW[#All],2,FALSE),"")</f>
        <v/>
      </c>
      <c r="AW60" s="415"/>
      <c r="AX60" s="415"/>
      <c r="AY60" s="415"/>
      <c r="AZ60" s="409"/>
      <c r="BA60" s="408"/>
      <c r="BB60" s="408"/>
      <c r="BC60" s="406"/>
      <c r="BD60" s="506">
        <f>BD58+1</f>
        <v>44400</v>
      </c>
      <c r="BE60" s="404" t="str">
        <f>IFERROR(VLOOKUP(BD60,FeiertageBW[#All],2,FALSE),"")</f>
        <v/>
      </c>
      <c r="BF60" s="415"/>
      <c r="BG60" s="415"/>
      <c r="BH60" s="415"/>
      <c r="BI60" s="409"/>
      <c r="BJ60" s="408"/>
      <c r="BK60" s="408"/>
      <c r="BL60" s="406"/>
      <c r="BM60" s="506">
        <f>BM58+1</f>
        <v>44428</v>
      </c>
      <c r="BN60" s="404" t="str">
        <f>IFERROR(VLOOKUP(BM60,FeiertageBW[#All],2,FALSE),"")</f>
        <v/>
      </c>
      <c r="BO60" s="415"/>
      <c r="BP60" s="415"/>
      <c r="BQ60" s="415"/>
      <c r="BR60" s="409"/>
      <c r="BS60" s="408"/>
      <c r="BT60" s="408"/>
      <c r="BU60" s="406"/>
      <c r="BV60" s="506">
        <f>BV58+1</f>
        <v>44463</v>
      </c>
      <c r="BW60" s="404" t="str">
        <f>IFERROR(VLOOKUP(BV60,FeiertageBW[#All],2,FALSE),"")</f>
        <v/>
      </c>
      <c r="BX60" s="415"/>
      <c r="BY60" s="415"/>
      <c r="BZ60" s="415"/>
      <c r="CA60" s="409"/>
      <c r="CB60" s="408"/>
      <c r="CC60" s="408"/>
      <c r="CD60" s="406"/>
      <c r="CE60" s="506">
        <f>CE58+1</f>
        <v>44491</v>
      </c>
      <c r="CF60" s="404" t="str">
        <f>IFERROR(VLOOKUP(CE60,FeiertageBW[#All],2,FALSE),"")</f>
        <v/>
      </c>
      <c r="CG60" s="415"/>
      <c r="CH60" s="415"/>
      <c r="CI60" s="415"/>
      <c r="CJ60" s="409"/>
      <c r="CK60" s="408"/>
      <c r="CL60" s="408"/>
      <c r="CM60" s="406"/>
      <c r="CN60" s="506">
        <f>CN58+1</f>
        <v>44519</v>
      </c>
      <c r="CO60" s="404" t="str">
        <f>IFERROR(VLOOKUP(CN60,FeiertageBW[#All],2,FALSE),"")</f>
        <v/>
      </c>
      <c r="CP60" s="415"/>
      <c r="CQ60" s="415"/>
      <c r="CR60" s="415"/>
      <c r="CS60" s="409"/>
      <c r="CT60" s="408"/>
      <c r="CU60" s="408"/>
      <c r="CV60" s="406"/>
      <c r="CW60" s="506">
        <f>CW58+1</f>
        <v>44554</v>
      </c>
      <c r="CX60" s="404" t="str">
        <f>IFERROR(VLOOKUP(CW60,FeiertageBW[#All],2,FALSE),"")</f>
        <v/>
      </c>
      <c r="CY60" s="415"/>
      <c r="CZ60" s="415"/>
      <c r="DA60" s="415"/>
      <c r="DB60" s="409"/>
      <c r="DC60" s="408"/>
      <c r="DD60" s="408"/>
      <c r="DE60" s="410"/>
    </row>
    <row r="61" spans="1:109" s="12" customFormat="1" ht="18" customHeight="1" x14ac:dyDescent="0.25">
      <c r="A61" s="502"/>
      <c r="B61" s="507"/>
      <c r="C61" s="416" t="str">
        <f>IFERROR(VLOOKUP(B60,Ereignistabelle[],2,FALSE),"")</f>
        <v/>
      </c>
      <c r="D61" s="412"/>
      <c r="E61" s="412"/>
      <c r="F61" s="412"/>
      <c r="G61" s="412"/>
      <c r="H61" s="413"/>
      <c r="I61" s="413"/>
      <c r="J61" s="426" t="str">
        <f>IFERROR(VLOOKUP(B60,Serientermine,2,FALSE),"")</f>
        <v/>
      </c>
      <c r="K61" s="507"/>
      <c r="L61" s="416" t="str">
        <f>IFERROR(VLOOKUP(K60,Ereignistabelle[],2,FALSE),"")</f>
        <v/>
      </c>
      <c r="M61" s="412"/>
      <c r="N61" s="412"/>
      <c r="O61" s="412"/>
      <c r="P61" s="412"/>
      <c r="Q61" s="413"/>
      <c r="R61" s="413"/>
      <c r="S61" s="426" t="str">
        <f>IFERROR(VLOOKUP(K60,Serientermine,2,FALSE),"")</f>
        <v/>
      </c>
      <c r="T61" s="509"/>
      <c r="U61" s="416" t="str">
        <f>IFERROR(VLOOKUP(T60,Ereignistabelle[],2,FALSE),"")</f>
        <v/>
      </c>
      <c r="V61" s="412"/>
      <c r="W61" s="412"/>
      <c r="X61" s="412"/>
      <c r="Y61" s="412"/>
      <c r="Z61" s="413"/>
      <c r="AA61" s="413"/>
      <c r="AB61" s="426" t="str">
        <f>IFERROR(VLOOKUP(T60,Serientermine,2,FALSE),"")</f>
        <v/>
      </c>
      <c r="AC61" s="507"/>
      <c r="AD61" s="416" t="str">
        <f>IFERROR(VLOOKUP(AC60,Ereignistabelle[],2,FALSE),"")</f>
        <v/>
      </c>
      <c r="AE61" s="412"/>
      <c r="AF61" s="412"/>
      <c r="AG61" s="412"/>
      <c r="AH61" s="412"/>
      <c r="AI61" s="413"/>
      <c r="AJ61" s="413"/>
      <c r="AK61" s="426" t="str">
        <f>IFERROR(VLOOKUP(AC60,Serientermine,2,FALSE),"")</f>
        <v/>
      </c>
      <c r="AL61" s="507"/>
      <c r="AM61" s="416" t="str">
        <f>IFERROR(VLOOKUP(AL60,Ereignistabelle[],2,FALSE),"")</f>
        <v/>
      </c>
      <c r="AN61" s="412"/>
      <c r="AO61" s="412"/>
      <c r="AP61" s="412"/>
      <c r="AQ61" s="412"/>
      <c r="AR61" s="413"/>
      <c r="AS61" s="413"/>
      <c r="AT61" s="426" t="str">
        <f>IFERROR(VLOOKUP(AL60,Serientermine,2,FALSE),"")</f>
        <v/>
      </c>
      <c r="AU61" s="507"/>
      <c r="AV61" s="416" t="str">
        <f>IFERROR(VLOOKUP(AU60,Ereignistabelle[],2,FALSE),"")</f>
        <v/>
      </c>
      <c r="AW61" s="412"/>
      <c r="AX61" s="412"/>
      <c r="AY61" s="412"/>
      <c r="AZ61" s="412"/>
      <c r="BA61" s="413"/>
      <c r="BB61" s="413"/>
      <c r="BC61" s="426" t="str">
        <f>IFERROR(VLOOKUP(AU60,Serientermine,2,FALSE),"")</f>
        <v/>
      </c>
      <c r="BD61" s="507"/>
      <c r="BE61" s="416" t="str">
        <f>IFERROR(VLOOKUP(BD60,Ereignistabelle[],2,FALSE),"")</f>
        <v/>
      </c>
      <c r="BF61" s="412"/>
      <c r="BG61" s="412"/>
      <c r="BH61" s="412"/>
      <c r="BI61" s="412"/>
      <c r="BJ61" s="413"/>
      <c r="BK61" s="413"/>
      <c r="BL61" s="426" t="str">
        <f>IFERROR(VLOOKUP(BD60,Serientermine,2,FALSE),"")</f>
        <v/>
      </c>
      <c r="BM61" s="507"/>
      <c r="BN61" s="416" t="str">
        <f>IFERROR(VLOOKUP(BM60,Ereignistabelle[],2,FALSE),"")</f>
        <v/>
      </c>
      <c r="BO61" s="412"/>
      <c r="BP61" s="412"/>
      <c r="BQ61" s="412"/>
      <c r="BR61" s="412"/>
      <c r="BS61" s="413"/>
      <c r="BT61" s="413"/>
      <c r="BU61" s="426" t="str">
        <f>IFERROR(VLOOKUP(BM60,Serientermine,2,FALSE),"")</f>
        <v/>
      </c>
      <c r="BV61" s="507"/>
      <c r="BW61" s="416" t="str">
        <f>IFERROR(VLOOKUP(BV60,Ereignistabelle[],2,FALSE),"")</f>
        <v/>
      </c>
      <c r="BX61" s="412"/>
      <c r="BY61" s="412"/>
      <c r="BZ61" s="412"/>
      <c r="CA61" s="412"/>
      <c r="CB61" s="413"/>
      <c r="CC61" s="413"/>
      <c r="CD61" s="426" t="str">
        <f>IFERROR(VLOOKUP(BV60,Serientermine,2,FALSE),"")</f>
        <v/>
      </c>
      <c r="CE61" s="507"/>
      <c r="CF61" s="416" t="str">
        <f>IFERROR(VLOOKUP(CE60,Ereignistabelle[],2,FALSE),"")</f>
        <v/>
      </c>
      <c r="CG61" s="412"/>
      <c r="CH61" s="412"/>
      <c r="CI61" s="412"/>
      <c r="CJ61" s="412"/>
      <c r="CK61" s="413"/>
      <c r="CL61" s="413"/>
      <c r="CM61" s="426" t="str">
        <f>IFERROR(VLOOKUP(CE60,Serientermine,2,FALSE),"")</f>
        <v/>
      </c>
      <c r="CN61" s="507"/>
      <c r="CO61" s="411" t="str">
        <f>IFERROR(VLOOKUP(CN60,Ereignistabelle[],2,FALSE),"")</f>
        <v/>
      </c>
      <c r="CP61" s="412"/>
      <c r="CQ61" s="412"/>
      <c r="CR61" s="412"/>
      <c r="CS61" s="412"/>
      <c r="CT61" s="413"/>
      <c r="CU61" s="413"/>
      <c r="CV61" s="426" t="str">
        <f>IFERROR(VLOOKUP(CN60,Serientermine,2,FALSE),"")</f>
        <v/>
      </c>
      <c r="CW61" s="507"/>
      <c r="CX61" s="416" t="str">
        <f>IFERROR(VLOOKUP(CW60,Ereignistabelle[],2,FALSE),"")</f>
        <v/>
      </c>
      <c r="CY61" s="412"/>
      <c r="CZ61" s="412"/>
      <c r="DA61" s="412"/>
      <c r="DB61" s="412"/>
      <c r="DC61" s="413"/>
      <c r="DD61" s="413"/>
      <c r="DE61" s="414" t="str">
        <f>IFERROR(VLOOKUP(CW60,Serientermine,2,FALSE),"")</f>
        <v/>
      </c>
    </row>
    <row r="62" spans="1:109" ht="18" customHeight="1" x14ac:dyDescent="0.25">
      <c r="A62" s="501" t="s">
        <v>16</v>
      </c>
      <c r="B62" s="510">
        <f>B60+1</f>
        <v>44219</v>
      </c>
      <c r="C62" s="417" t="str">
        <f>IFERROR(VLOOKUP(B62,FeiertageBW[#All],2,FALSE),"")</f>
        <v/>
      </c>
      <c r="D62" s="418"/>
      <c r="E62" s="418"/>
      <c r="F62" s="418"/>
      <c r="G62" s="419"/>
      <c r="H62" s="420"/>
      <c r="I62" s="420"/>
      <c r="J62" s="427"/>
      <c r="K62" s="510">
        <f>K60+1</f>
        <v>44247</v>
      </c>
      <c r="L62" s="417" t="str">
        <f>IFERROR(VLOOKUP(K62,FeiertageBW[#All],2,FALSE),"")</f>
        <v/>
      </c>
      <c r="M62" s="418"/>
      <c r="N62" s="418"/>
      <c r="O62" s="418"/>
      <c r="P62" s="419"/>
      <c r="Q62" s="420"/>
      <c r="R62" s="420"/>
      <c r="S62" s="427"/>
      <c r="T62" s="510">
        <f>T60+1</f>
        <v>44275</v>
      </c>
      <c r="U62" s="417" t="str">
        <f>IFERROR(VLOOKUP(T62,FeiertageBW[#All],2,FALSE),"")</f>
        <v/>
      </c>
      <c r="V62" s="418"/>
      <c r="W62" s="418"/>
      <c r="X62" s="418"/>
      <c r="Y62" s="419"/>
      <c r="Z62" s="420"/>
      <c r="AA62" s="420"/>
      <c r="AB62" s="427"/>
      <c r="AC62" s="510">
        <f>AC60+1</f>
        <v>44310</v>
      </c>
      <c r="AD62" s="417" t="str">
        <f>IFERROR(VLOOKUP(AC62,FeiertageBW[#All],2,FALSE),"")</f>
        <v/>
      </c>
      <c r="AE62" s="418"/>
      <c r="AF62" s="418"/>
      <c r="AG62" s="418"/>
      <c r="AH62" s="419"/>
      <c r="AI62" s="420"/>
      <c r="AJ62" s="420"/>
      <c r="AK62" s="427"/>
      <c r="AL62" s="510">
        <f>AL60+1</f>
        <v>44338</v>
      </c>
      <c r="AM62" s="417" t="str">
        <f>IFERROR(VLOOKUP(AL62,FeiertageBW[#All],2,FALSE),"")</f>
        <v/>
      </c>
      <c r="AN62" s="418"/>
      <c r="AO62" s="418"/>
      <c r="AP62" s="418"/>
      <c r="AQ62" s="419"/>
      <c r="AR62" s="420"/>
      <c r="AS62" s="420"/>
      <c r="AT62" s="427"/>
      <c r="AU62" s="510">
        <f>AU60+1</f>
        <v>44373</v>
      </c>
      <c r="AV62" s="417" t="str">
        <f>IFERROR(VLOOKUP(AU62,FeiertageBW[#All],2,FALSE),"")</f>
        <v/>
      </c>
      <c r="AW62" s="418"/>
      <c r="AX62" s="418"/>
      <c r="AY62" s="418"/>
      <c r="AZ62" s="419"/>
      <c r="BA62" s="420"/>
      <c r="BB62" s="420"/>
      <c r="BC62" s="427"/>
      <c r="BD62" s="510">
        <f>BD60+1</f>
        <v>44401</v>
      </c>
      <c r="BE62" s="417" t="str">
        <f>IFERROR(VLOOKUP(BD62,FeiertageBW[#All],2,FALSE),"")</f>
        <v/>
      </c>
      <c r="BF62" s="418"/>
      <c r="BG62" s="418"/>
      <c r="BH62" s="418"/>
      <c r="BI62" s="419"/>
      <c r="BJ62" s="420"/>
      <c r="BK62" s="420"/>
      <c r="BL62" s="427"/>
      <c r="BM62" s="510">
        <f>BM60+1</f>
        <v>44429</v>
      </c>
      <c r="BN62" s="417" t="str">
        <f>IFERROR(VLOOKUP(BM62,FeiertageBW[#All],2,FALSE),"")</f>
        <v/>
      </c>
      <c r="BO62" s="418"/>
      <c r="BP62" s="418"/>
      <c r="BQ62" s="418"/>
      <c r="BR62" s="419"/>
      <c r="BS62" s="420"/>
      <c r="BT62" s="420"/>
      <c r="BU62" s="427"/>
      <c r="BV62" s="510">
        <f>BV60+1</f>
        <v>44464</v>
      </c>
      <c r="BW62" s="417" t="str">
        <f>IFERROR(VLOOKUP(BV62,FeiertageBW[#All],2,FALSE),"")</f>
        <v/>
      </c>
      <c r="BX62" s="418"/>
      <c r="BY62" s="418"/>
      <c r="BZ62" s="418"/>
      <c r="CA62" s="419"/>
      <c r="CB62" s="420"/>
      <c r="CC62" s="420"/>
      <c r="CD62" s="427"/>
      <c r="CE62" s="510">
        <f>CE60+1</f>
        <v>44492</v>
      </c>
      <c r="CF62" s="417" t="str">
        <f>IFERROR(VLOOKUP(CE62,FeiertageBW[#All],2,FALSE),"")</f>
        <v/>
      </c>
      <c r="CG62" s="418"/>
      <c r="CH62" s="418"/>
      <c r="CI62" s="418"/>
      <c r="CJ62" s="419"/>
      <c r="CK62" s="420"/>
      <c r="CL62" s="420"/>
      <c r="CM62" s="427"/>
      <c r="CN62" s="510">
        <f>CN60+1</f>
        <v>44520</v>
      </c>
      <c r="CO62" s="417" t="str">
        <f>IFERROR(VLOOKUP(CN62,FeiertageBW[#All],2,FALSE),"")</f>
        <v/>
      </c>
      <c r="CP62" s="418"/>
      <c r="CQ62" s="418"/>
      <c r="CR62" s="418"/>
      <c r="CS62" s="419"/>
      <c r="CT62" s="420"/>
      <c r="CU62" s="420"/>
      <c r="CV62" s="427"/>
      <c r="CW62" s="510">
        <f>CW60+1</f>
        <v>44555</v>
      </c>
      <c r="CX62" s="417" t="str">
        <f>IFERROR(VLOOKUP(CW62,FeiertageBW[#All],2,FALSE),"")</f>
        <v>1. Weihnachtstag</v>
      </c>
      <c r="CY62" s="418"/>
      <c r="CZ62" s="418"/>
      <c r="DA62" s="418"/>
      <c r="DB62" s="419"/>
      <c r="DC62" s="420"/>
      <c r="DD62" s="420"/>
      <c r="DE62" s="421"/>
    </row>
    <row r="63" spans="1:109" s="12" customFormat="1" ht="18" customHeight="1" x14ac:dyDescent="0.25">
      <c r="A63" s="501"/>
      <c r="B63" s="511"/>
      <c r="C63" s="422" t="str">
        <f>IFERROR(VLOOKUP(B62,Ereignistabelle[],2,FALSE),"")</f>
        <v/>
      </c>
      <c r="D63" s="423"/>
      <c r="E63" s="423"/>
      <c r="F63" s="423"/>
      <c r="G63" s="423"/>
      <c r="H63" s="424"/>
      <c r="I63" s="424"/>
      <c r="J63" s="428" t="str">
        <f>IFERROR(VLOOKUP(B62,Serientermine,2,FALSE),"")</f>
        <v/>
      </c>
      <c r="K63" s="511"/>
      <c r="L63" s="422" t="str">
        <f>IFERROR(VLOOKUP(K62,Ereignistabelle[],2,FALSE),"")</f>
        <v/>
      </c>
      <c r="M63" s="423"/>
      <c r="N63" s="423"/>
      <c r="O63" s="423"/>
      <c r="P63" s="423"/>
      <c r="Q63" s="424"/>
      <c r="R63" s="424"/>
      <c r="S63" s="428" t="str">
        <f>IFERROR(VLOOKUP(K62,Serientermine,2,FALSE),"")</f>
        <v/>
      </c>
      <c r="T63" s="511"/>
      <c r="U63" s="422" t="str">
        <f>IFERROR(VLOOKUP(T62,Ereignistabelle[],2,FALSE),"")</f>
        <v/>
      </c>
      <c r="V63" s="423"/>
      <c r="W63" s="423"/>
      <c r="X63" s="423"/>
      <c r="Y63" s="423"/>
      <c r="Z63" s="424"/>
      <c r="AA63" s="424"/>
      <c r="AB63" s="428" t="str">
        <f>IFERROR(VLOOKUP(T62,Serientermine,2,FALSE),"")</f>
        <v/>
      </c>
      <c r="AC63" s="511"/>
      <c r="AD63" s="422" t="str">
        <f>IFERROR(VLOOKUP(AC62,Ereignistabelle[],2,FALSE),"")</f>
        <v/>
      </c>
      <c r="AE63" s="423"/>
      <c r="AF63" s="423"/>
      <c r="AG63" s="423"/>
      <c r="AH63" s="423"/>
      <c r="AI63" s="424"/>
      <c r="AJ63" s="424"/>
      <c r="AK63" s="428" t="str">
        <f>IFERROR(VLOOKUP(AC62,Serientermine,2,FALSE),"")</f>
        <v/>
      </c>
      <c r="AL63" s="511"/>
      <c r="AM63" s="422" t="str">
        <f>IFERROR(VLOOKUP(AL62,Ereignistabelle[],2,FALSE),"")</f>
        <v/>
      </c>
      <c r="AN63" s="423"/>
      <c r="AO63" s="423"/>
      <c r="AP63" s="423"/>
      <c r="AQ63" s="423"/>
      <c r="AR63" s="424"/>
      <c r="AS63" s="424"/>
      <c r="AT63" s="428" t="str">
        <f>IFERROR(VLOOKUP(AL62,Serientermine,2,FALSE),"")</f>
        <v/>
      </c>
      <c r="AU63" s="511"/>
      <c r="AV63" s="422" t="str">
        <f>IFERROR(VLOOKUP(AU62,Ereignistabelle[],2,FALSE),"")</f>
        <v/>
      </c>
      <c r="AW63" s="423"/>
      <c r="AX63" s="423"/>
      <c r="AY63" s="423"/>
      <c r="AZ63" s="423"/>
      <c r="BA63" s="424"/>
      <c r="BB63" s="424"/>
      <c r="BC63" s="428" t="str">
        <f>IFERROR(VLOOKUP(AU62,Serientermine,2,FALSE),"")</f>
        <v/>
      </c>
      <c r="BD63" s="511"/>
      <c r="BE63" s="422" t="str">
        <f>IFERROR(VLOOKUP(BD62,Ereignistabelle[],2,FALSE),"")</f>
        <v/>
      </c>
      <c r="BF63" s="423"/>
      <c r="BG63" s="423"/>
      <c r="BH63" s="423"/>
      <c r="BI63" s="423"/>
      <c r="BJ63" s="424"/>
      <c r="BK63" s="424"/>
      <c r="BL63" s="428" t="str">
        <f>IFERROR(VLOOKUP(BD62,Serientermine,2,FALSE),"")</f>
        <v/>
      </c>
      <c r="BM63" s="511"/>
      <c r="BN63" s="422" t="str">
        <f>IFERROR(VLOOKUP(BM62,Ereignistabelle[],2,FALSE),"")</f>
        <v/>
      </c>
      <c r="BO63" s="423"/>
      <c r="BP63" s="423"/>
      <c r="BQ63" s="423"/>
      <c r="BR63" s="423"/>
      <c r="BS63" s="424"/>
      <c r="BT63" s="424"/>
      <c r="BU63" s="428" t="str">
        <f>IFERROR(VLOOKUP(BM62,Serientermine,2,FALSE),"")</f>
        <v/>
      </c>
      <c r="BV63" s="511"/>
      <c r="BW63" s="422" t="str">
        <f>IFERROR(VLOOKUP(BV62,Ereignistabelle[],2,FALSE),"")</f>
        <v/>
      </c>
      <c r="BX63" s="423"/>
      <c r="BY63" s="423"/>
      <c r="BZ63" s="423"/>
      <c r="CA63" s="423"/>
      <c r="CB63" s="424"/>
      <c r="CC63" s="424"/>
      <c r="CD63" s="428" t="str">
        <f>IFERROR(VLOOKUP(BV62,Serientermine,2,FALSE),"")</f>
        <v/>
      </c>
      <c r="CE63" s="511"/>
      <c r="CF63" s="422" t="str">
        <f>IFERROR(VLOOKUP(CE62,Ereignistabelle[],2,FALSE),"")</f>
        <v/>
      </c>
      <c r="CG63" s="423"/>
      <c r="CH63" s="423"/>
      <c r="CI63" s="423"/>
      <c r="CJ63" s="423"/>
      <c r="CK63" s="424"/>
      <c r="CL63" s="424"/>
      <c r="CM63" s="428" t="str">
        <f>IFERROR(VLOOKUP(CE62,Serientermine,2,FALSE),"")</f>
        <v/>
      </c>
      <c r="CN63" s="511"/>
      <c r="CO63" s="405" t="str">
        <f>IFERROR(VLOOKUP(CN62,Ereignistabelle[],2,FALSE),"")</f>
        <v/>
      </c>
      <c r="CP63" s="423"/>
      <c r="CQ63" s="423"/>
      <c r="CR63" s="423"/>
      <c r="CS63" s="423"/>
      <c r="CT63" s="424"/>
      <c r="CU63" s="424"/>
      <c r="CV63" s="428" t="str">
        <f>IFERROR(VLOOKUP(CN62,Serientermine,2,FALSE),"")</f>
        <v/>
      </c>
      <c r="CW63" s="511"/>
      <c r="CX63" s="422" t="str">
        <f>IFERROR(VLOOKUP(CW62,Ereignistabelle[],2,FALSE),"")</f>
        <v/>
      </c>
      <c r="CY63" s="423"/>
      <c r="CZ63" s="423"/>
      <c r="DA63" s="423"/>
      <c r="DB63" s="423"/>
      <c r="DC63" s="424"/>
      <c r="DD63" s="424"/>
      <c r="DE63" s="425" t="str">
        <f>IFERROR(VLOOKUP(CW62,Serientermine,2,FALSE),"")</f>
        <v/>
      </c>
    </row>
    <row r="64" spans="1:109" ht="18" customHeight="1" x14ac:dyDescent="0.25">
      <c r="A64" s="501" t="s">
        <v>17</v>
      </c>
      <c r="B64" s="510">
        <f>B62+1</f>
        <v>44220</v>
      </c>
      <c r="C64" s="417" t="str">
        <f>IFERROR(VLOOKUP(B64,FeiertageBW[#All],2,FALSE),"")</f>
        <v/>
      </c>
      <c r="D64" s="418"/>
      <c r="E64" s="418"/>
      <c r="F64" s="418"/>
      <c r="G64" s="419"/>
      <c r="H64" s="420"/>
      <c r="I64" s="420"/>
      <c r="J64" s="427"/>
      <c r="K64" s="510">
        <f>K62+1</f>
        <v>44248</v>
      </c>
      <c r="L64" s="417" t="str">
        <f>IFERROR(VLOOKUP(K64,FeiertageBW[#All],2,FALSE),"")</f>
        <v/>
      </c>
      <c r="M64" s="418"/>
      <c r="N64" s="418"/>
      <c r="O64" s="418"/>
      <c r="P64" s="419"/>
      <c r="Q64" s="420"/>
      <c r="R64" s="420"/>
      <c r="S64" s="427"/>
      <c r="T64" s="510">
        <f>T62+1</f>
        <v>44276</v>
      </c>
      <c r="U64" s="417" t="str">
        <f>IFERROR(VLOOKUP(T64,FeiertageBW[#All],2,FALSE),"")</f>
        <v/>
      </c>
      <c r="V64" s="418"/>
      <c r="W64" s="418"/>
      <c r="X64" s="418"/>
      <c r="Y64" s="419"/>
      <c r="Z64" s="420"/>
      <c r="AA64" s="420"/>
      <c r="AB64" s="427"/>
      <c r="AC64" s="510">
        <f>AC62+1</f>
        <v>44311</v>
      </c>
      <c r="AD64" s="417" t="str">
        <f>IFERROR(VLOOKUP(AC64,FeiertageBW[#All],2,FALSE),"")</f>
        <v/>
      </c>
      <c r="AE64" s="418"/>
      <c r="AF64" s="418"/>
      <c r="AG64" s="418"/>
      <c r="AH64" s="419"/>
      <c r="AI64" s="420"/>
      <c r="AJ64" s="420"/>
      <c r="AK64" s="427"/>
      <c r="AL64" s="510">
        <f>AL62+1</f>
        <v>44339</v>
      </c>
      <c r="AM64" s="417" t="str">
        <f>IFERROR(VLOOKUP(AL64,FeiertageBW[#All],2,FALSE),"")</f>
        <v>Pfingstsonntag</v>
      </c>
      <c r="AN64" s="418"/>
      <c r="AO64" s="418"/>
      <c r="AP64" s="418"/>
      <c r="AQ64" s="419"/>
      <c r="AR64" s="420"/>
      <c r="AS64" s="420"/>
      <c r="AT64" s="427"/>
      <c r="AU64" s="510">
        <f>AU62+1</f>
        <v>44374</v>
      </c>
      <c r="AV64" s="417" t="str">
        <f>IFERROR(VLOOKUP(AU64,FeiertageBW[#All],2,FALSE),"")</f>
        <v/>
      </c>
      <c r="AW64" s="418"/>
      <c r="AX64" s="418"/>
      <c r="AY64" s="418"/>
      <c r="AZ64" s="419"/>
      <c r="BA64" s="420"/>
      <c r="BB64" s="420"/>
      <c r="BC64" s="427"/>
      <c r="BD64" s="510">
        <f>BD62+1</f>
        <v>44402</v>
      </c>
      <c r="BE64" s="417" t="str">
        <f>IFERROR(VLOOKUP(BD64,FeiertageBW[#All],2,FALSE),"")</f>
        <v/>
      </c>
      <c r="BF64" s="418"/>
      <c r="BG64" s="418"/>
      <c r="BH64" s="418"/>
      <c r="BI64" s="419"/>
      <c r="BJ64" s="420"/>
      <c r="BK64" s="420"/>
      <c r="BL64" s="427"/>
      <c r="BM64" s="510">
        <f>BM62+1</f>
        <v>44430</v>
      </c>
      <c r="BN64" s="417" t="str">
        <f>IFERROR(VLOOKUP(BM64,FeiertageBW[#All],2,FALSE),"")</f>
        <v/>
      </c>
      <c r="BO64" s="418"/>
      <c r="BP64" s="418"/>
      <c r="BQ64" s="418"/>
      <c r="BR64" s="419"/>
      <c r="BS64" s="420"/>
      <c r="BT64" s="420"/>
      <c r="BU64" s="427"/>
      <c r="BV64" s="510">
        <f>BV62+1</f>
        <v>44465</v>
      </c>
      <c r="BW64" s="417" t="str">
        <f>IFERROR(VLOOKUP(BV64,FeiertageBW[#All],2,FALSE),"")</f>
        <v/>
      </c>
      <c r="BX64" s="418"/>
      <c r="BY64" s="418"/>
      <c r="BZ64" s="418"/>
      <c r="CA64" s="419"/>
      <c r="CB64" s="420"/>
      <c r="CC64" s="420"/>
      <c r="CD64" s="427"/>
      <c r="CE64" s="510">
        <f>CE62+1</f>
        <v>44493</v>
      </c>
      <c r="CF64" s="417" t="str">
        <f>IFERROR(VLOOKUP(CE64,FeiertageBW[#All],2,FALSE),"")</f>
        <v/>
      </c>
      <c r="CG64" s="418"/>
      <c r="CH64" s="418"/>
      <c r="CI64" s="418"/>
      <c r="CJ64" s="419"/>
      <c r="CK64" s="420"/>
      <c r="CL64" s="420"/>
      <c r="CM64" s="427"/>
      <c r="CN64" s="510">
        <f>CN62+1</f>
        <v>44521</v>
      </c>
      <c r="CO64" s="417" t="str">
        <f>IFERROR(VLOOKUP(CN64,FeiertageBW[#All],2,FALSE),"")</f>
        <v/>
      </c>
      <c r="CP64" s="418"/>
      <c r="CQ64" s="418"/>
      <c r="CR64" s="418"/>
      <c r="CS64" s="419"/>
      <c r="CT64" s="420"/>
      <c r="CU64" s="420"/>
      <c r="CV64" s="427"/>
      <c r="CW64" s="510">
        <f>CW62+1</f>
        <v>44556</v>
      </c>
      <c r="CX64" s="417" t="str">
        <f>IFERROR(VLOOKUP(CW64,FeiertageBW[#All],2,FALSE),"")</f>
        <v>2. Weihnachtstag</v>
      </c>
      <c r="CY64" s="418"/>
      <c r="CZ64" s="418"/>
      <c r="DA64" s="418"/>
      <c r="DB64" s="419"/>
      <c r="DC64" s="420"/>
      <c r="DD64" s="420"/>
      <c r="DE64" s="421"/>
    </row>
    <row r="65" spans="1:109" s="12" customFormat="1" ht="18" customHeight="1" x14ac:dyDescent="0.25">
      <c r="A65" s="501"/>
      <c r="B65" s="511"/>
      <c r="C65" s="422" t="str">
        <f>IFERROR(VLOOKUP(B64,Ereignistabelle[],2,FALSE),"")</f>
        <v/>
      </c>
      <c r="D65" s="423"/>
      <c r="E65" s="423"/>
      <c r="F65" s="423"/>
      <c r="G65" s="423"/>
      <c r="H65" s="424"/>
      <c r="I65" s="424"/>
      <c r="J65" s="428" t="str">
        <f>IFERROR(VLOOKUP(B64,Serientermine,2,FALSE),"")</f>
        <v/>
      </c>
      <c r="K65" s="511"/>
      <c r="L65" s="422" t="str">
        <f>IFERROR(VLOOKUP(K64,Ereignistabelle[],2,FALSE),"")</f>
        <v/>
      </c>
      <c r="M65" s="423"/>
      <c r="N65" s="423"/>
      <c r="O65" s="423"/>
      <c r="P65" s="423"/>
      <c r="Q65" s="424"/>
      <c r="R65" s="424"/>
      <c r="S65" s="428" t="str">
        <f>IFERROR(VLOOKUP(K64,Serientermine,2,FALSE),"")</f>
        <v/>
      </c>
      <c r="T65" s="511"/>
      <c r="U65" s="422" t="str">
        <f>IFERROR(VLOOKUP(T64,Ereignistabelle[],2,FALSE),"")</f>
        <v/>
      </c>
      <c r="V65" s="423"/>
      <c r="W65" s="423"/>
      <c r="X65" s="423"/>
      <c r="Y65" s="423"/>
      <c r="Z65" s="424"/>
      <c r="AA65" s="424"/>
      <c r="AB65" s="428" t="str">
        <f>IFERROR(VLOOKUP(T64,Serientermine,2,FALSE),"")</f>
        <v/>
      </c>
      <c r="AC65" s="511"/>
      <c r="AD65" s="422" t="str">
        <f>IFERROR(VLOOKUP(AC64,Ereignistabelle[],2,FALSE),"")</f>
        <v/>
      </c>
      <c r="AE65" s="423"/>
      <c r="AF65" s="423"/>
      <c r="AG65" s="423"/>
      <c r="AH65" s="423"/>
      <c r="AI65" s="424"/>
      <c r="AJ65" s="424"/>
      <c r="AK65" s="428" t="str">
        <f>IFERROR(VLOOKUP(AC64,Serientermine,2,FALSE),"")</f>
        <v/>
      </c>
      <c r="AL65" s="511"/>
      <c r="AM65" s="422" t="str">
        <f>IFERROR(VLOOKUP(AL64,Ereignistabelle[],2,FALSE),"")</f>
        <v/>
      </c>
      <c r="AN65" s="423"/>
      <c r="AO65" s="423"/>
      <c r="AP65" s="423"/>
      <c r="AQ65" s="423"/>
      <c r="AR65" s="424"/>
      <c r="AS65" s="424"/>
      <c r="AT65" s="428" t="str">
        <f>IFERROR(VLOOKUP(AL64,Serientermine,2,FALSE),"")</f>
        <v/>
      </c>
      <c r="AU65" s="511"/>
      <c r="AV65" s="422" t="str">
        <f>IFERROR(VLOOKUP(AU64,Ereignistabelle[],2,FALSE),"")</f>
        <v/>
      </c>
      <c r="AW65" s="423"/>
      <c r="AX65" s="423"/>
      <c r="AY65" s="423"/>
      <c r="AZ65" s="423"/>
      <c r="BA65" s="424"/>
      <c r="BB65" s="424"/>
      <c r="BC65" s="428" t="str">
        <f>IFERROR(VLOOKUP(AU64,Serientermine,2,FALSE),"")</f>
        <v/>
      </c>
      <c r="BD65" s="511"/>
      <c r="BE65" s="422" t="str">
        <f>IFERROR(VLOOKUP(BD64,Ereignistabelle[],2,FALSE),"")</f>
        <v/>
      </c>
      <c r="BF65" s="423"/>
      <c r="BG65" s="423"/>
      <c r="BH65" s="423"/>
      <c r="BI65" s="423"/>
      <c r="BJ65" s="424"/>
      <c r="BK65" s="424"/>
      <c r="BL65" s="428" t="str">
        <f>IFERROR(VLOOKUP(BD64,Serientermine,2,FALSE),"")</f>
        <v/>
      </c>
      <c r="BM65" s="511"/>
      <c r="BN65" s="422" t="str">
        <f>IFERROR(VLOOKUP(BM64,Ereignistabelle[],2,FALSE),"")</f>
        <v/>
      </c>
      <c r="BO65" s="423"/>
      <c r="BP65" s="423"/>
      <c r="BQ65" s="423"/>
      <c r="BR65" s="423"/>
      <c r="BS65" s="424"/>
      <c r="BT65" s="424"/>
      <c r="BU65" s="428" t="str">
        <f>IFERROR(VLOOKUP(BM64,Serientermine,2,FALSE),"")</f>
        <v/>
      </c>
      <c r="BV65" s="511"/>
      <c r="BW65" s="422" t="str">
        <f>IFERROR(VLOOKUP(BV64,Ereignistabelle[],2,FALSE),"")</f>
        <v/>
      </c>
      <c r="BX65" s="423"/>
      <c r="BY65" s="423"/>
      <c r="BZ65" s="423"/>
      <c r="CA65" s="423"/>
      <c r="CB65" s="424"/>
      <c r="CC65" s="424"/>
      <c r="CD65" s="428" t="str">
        <f>IFERROR(VLOOKUP(BV64,Serientermine,2,FALSE),"")</f>
        <v/>
      </c>
      <c r="CE65" s="511"/>
      <c r="CF65" s="422" t="str">
        <f>IFERROR(VLOOKUP(CE64,Ereignistabelle[],2,FALSE),"")</f>
        <v/>
      </c>
      <c r="CG65" s="423"/>
      <c r="CH65" s="423"/>
      <c r="CI65" s="423"/>
      <c r="CJ65" s="423"/>
      <c r="CK65" s="424"/>
      <c r="CL65" s="424"/>
      <c r="CM65" s="428" t="str">
        <f>IFERROR(VLOOKUP(CE64,Serientermine,2,FALSE),"")</f>
        <v/>
      </c>
      <c r="CN65" s="511"/>
      <c r="CO65" s="405" t="str">
        <f>IFERROR(VLOOKUP(CN64,Ereignistabelle[],2,FALSE),"")</f>
        <v/>
      </c>
      <c r="CP65" s="423"/>
      <c r="CQ65" s="423"/>
      <c r="CR65" s="423"/>
      <c r="CS65" s="423"/>
      <c r="CT65" s="424"/>
      <c r="CU65" s="424"/>
      <c r="CV65" s="428" t="str">
        <f>IFERROR(VLOOKUP(CN64,Serientermine,2,FALSE),"")</f>
        <v/>
      </c>
      <c r="CW65" s="511"/>
      <c r="CX65" s="422" t="str">
        <f>IFERROR(VLOOKUP(CW64,Ereignistabelle[],2,FALSE),"")</f>
        <v/>
      </c>
      <c r="CY65" s="423"/>
      <c r="CZ65" s="423"/>
      <c r="DA65" s="423"/>
      <c r="DB65" s="423"/>
      <c r="DC65" s="424"/>
      <c r="DD65" s="424"/>
      <c r="DE65" s="425" t="str">
        <f>IFERROR(VLOOKUP(CW64,Serientermine,2,FALSE),"")</f>
        <v/>
      </c>
    </row>
    <row r="66" spans="1:109" ht="18" customHeight="1" x14ac:dyDescent="0.25">
      <c r="A66" s="502" t="s">
        <v>18</v>
      </c>
      <c r="B66" s="506">
        <f>B64+1</f>
        <v>44221</v>
      </c>
      <c r="C66" s="404" t="str">
        <f>IFERROR(VLOOKUP(B66,FeiertageBW[#All],2,FALSE),"")</f>
        <v/>
      </c>
      <c r="D66" s="415"/>
      <c r="E66" s="415"/>
      <c r="F66" s="415"/>
      <c r="G66" s="409"/>
      <c r="H66" s="408"/>
      <c r="I66" s="408"/>
      <c r="J66" s="406"/>
      <c r="K66" s="506">
        <f>K64+1</f>
        <v>44249</v>
      </c>
      <c r="L66" s="404" t="str">
        <f>IFERROR(VLOOKUP(K66,FeiertageBW[#All],2,FALSE),"")</f>
        <v/>
      </c>
      <c r="M66" s="415"/>
      <c r="N66" s="415"/>
      <c r="O66" s="415"/>
      <c r="P66" s="409"/>
      <c r="Q66" s="408"/>
      <c r="R66" s="408"/>
      <c r="S66" s="406"/>
      <c r="T66" s="508">
        <f>T64+1</f>
        <v>44277</v>
      </c>
      <c r="U66" s="404" t="str">
        <f>IFERROR(VLOOKUP(T66,FeiertageBW[#All],2,FALSE),"")</f>
        <v/>
      </c>
      <c r="V66" s="415"/>
      <c r="W66" s="415"/>
      <c r="X66" s="415"/>
      <c r="Y66" s="409"/>
      <c r="Z66" s="408"/>
      <c r="AA66" s="408"/>
      <c r="AB66" s="406"/>
      <c r="AC66" s="506">
        <f>AC64+1</f>
        <v>44312</v>
      </c>
      <c r="AD66" s="404" t="str">
        <f>IFERROR(VLOOKUP(AC66,FeiertageBW[#All],2,FALSE),"")</f>
        <v/>
      </c>
      <c r="AE66" s="415"/>
      <c r="AF66" s="415"/>
      <c r="AG66" s="415"/>
      <c r="AH66" s="409"/>
      <c r="AI66" s="408"/>
      <c r="AJ66" s="408"/>
      <c r="AK66" s="406"/>
      <c r="AL66" s="506">
        <f>AL64+1</f>
        <v>44340</v>
      </c>
      <c r="AM66" s="404" t="str">
        <f>IFERROR(VLOOKUP(AL66,FeiertageBW[#All],2,FALSE),"")</f>
        <v>Pfingstmontag</v>
      </c>
      <c r="AN66" s="415"/>
      <c r="AO66" s="415"/>
      <c r="AP66" s="415"/>
      <c r="AQ66" s="409"/>
      <c r="AR66" s="408"/>
      <c r="AS66" s="408"/>
      <c r="AT66" s="406"/>
      <c r="AU66" s="506">
        <f>AU64+1</f>
        <v>44375</v>
      </c>
      <c r="AV66" s="404" t="str">
        <f>IFERROR(VLOOKUP(AU66,FeiertageBW[#All],2,FALSE),"")</f>
        <v/>
      </c>
      <c r="AW66" s="415"/>
      <c r="AX66" s="415"/>
      <c r="AY66" s="415"/>
      <c r="AZ66" s="409"/>
      <c r="BA66" s="408"/>
      <c r="BB66" s="408"/>
      <c r="BC66" s="406"/>
      <c r="BD66" s="506">
        <f>BD64+1</f>
        <v>44403</v>
      </c>
      <c r="BE66" s="404" t="str">
        <f>IFERROR(VLOOKUP(BD66,FeiertageBW[#All],2,FALSE),"")</f>
        <v/>
      </c>
      <c r="BF66" s="415"/>
      <c r="BG66" s="415"/>
      <c r="BH66" s="415"/>
      <c r="BI66" s="409"/>
      <c r="BJ66" s="408"/>
      <c r="BK66" s="408"/>
      <c r="BL66" s="406"/>
      <c r="BM66" s="506">
        <f>BM64+1</f>
        <v>44431</v>
      </c>
      <c r="BN66" s="404" t="str">
        <f>IFERROR(VLOOKUP(BM66,FeiertageBW[#All],2,FALSE),"")</f>
        <v/>
      </c>
      <c r="BO66" s="415"/>
      <c r="BP66" s="415"/>
      <c r="BQ66" s="415"/>
      <c r="BR66" s="409"/>
      <c r="BS66" s="408"/>
      <c r="BT66" s="408"/>
      <c r="BU66" s="406"/>
      <c r="BV66" s="506">
        <f>BV64+1</f>
        <v>44466</v>
      </c>
      <c r="BW66" s="404" t="str">
        <f>IFERROR(VLOOKUP(BV66,FeiertageBW[#All],2,FALSE),"")</f>
        <v/>
      </c>
      <c r="BX66" s="415"/>
      <c r="BY66" s="415"/>
      <c r="BZ66" s="415"/>
      <c r="CA66" s="409"/>
      <c r="CB66" s="408"/>
      <c r="CC66" s="408"/>
      <c r="CD66" s="406"/>
      <c r="CE66" s="506">
        <f>CE64+1</f>
        <v>44494</v>
      </c>
      <c r="CF66" s="404" t="str">
        <f>IFERROR(VLOOKUP(CE66,FeiertageBW[#All],2,FALSE),"")</f>
        <v/>
      </c>
      <c r="CG66" s="415"/>
      <c r="CH66" s="415"/>
      <c r="CI66" s="415"/>
      <c r="CJ66" s="409"/>
      <c r="CK66" s="408"/>
      <c r="CL66" s="408"/>
      <c r="CM66" s="406"/>
      <c r="CN66" s="506">
        <f>CN64+1</f>
        <v>44522</v>
      </c>
      <c r="CO66" s="404" t="str">
        <f>IFERROR(VLOOKUP(CN66,FeiertageBW[#All],2,FALSE),"")</f>
        <v/>
      </c>
      <c r="CP66" s="415"/>
      <c r="CQ66" s="415"/>
      <c r="CR66" s="415"/>
      <c r="CS66" s="409"/>
      <c r="CT66" s="408"/>
      <c r="CU66" s="408"/>
      <c r="CV66" s="406"/>
      <c r="CW66" s="506">
        <f>CW64+1</f>
        <v>44557</v>
      </c>
      <c r="CX66" s="404" t="str">
        <f>IFERROR(VLOOKUP(CW66,FeiertageBW[#All],2,FALSE),"")</f>
        <v/>
      </c>
      <c r="CY66" s="415"/>
      <c r="CZ66" s="415"/>
      <c r="DA66" s="415"/>
      <c r="DB66" s="409"/>
      <c r="DC66" s="408"/>
      <c r="DD66" s="408"/>
      <c r="DE66" s="410"/>
    </row>
    <row r="67" spans="1:109" s="12" customFormat="1" ht="18" customHeight="1" x14ac:dyDescent="0.25">
      <c r="A67" s="502"/>
      <c r="B67" s="507"/>
      <c r="C67" s="416" t="str">
        <f>IFERROR(VLOOKUP(B66,Ereignistabelle[],2,FALSE),"")</f>
        <v/>
      </c>
      <c r="D67" s="412"/>
      <c r="E67" s="412"/>
      <c r="F67" s="412"/>
      <c r="G67" s="412"/>
      <c r="H67" s="413"/>
      <c r="I67" s="413"/>
      <c r="J67" s="426" t="str">
        <f>IFERROR(VLOOKUP(B66,Serientermine,2,FALSE),"")</f>
        <v/>
      </c>
      <c r="K67" s="507"/>
      <c r="L67" s="416" t="str">
        <f>IFERROR(VLOOKUP(K66,Ereignistabelle[],2,FALSE),"")</f>
        <v/>
      </c>
      <c r="M67" s="412"/>
      <c r="N67" s="412"/>
      <c r="O67" s="412"/>
      <c r="P67" s="412"/>
      <c r="Q67" s="413"/>
      <c r="R67" s="413"/>
      <c r="S67" s="426" t="str">
        <f>IFERROR(VLOOKUP(K66,Serientermine,2,FALSE),"")</f>
        <v/>
      </c>
      <c r="T67" s="509"/>
      <c r="U67" s="416" t="str">
        <f>IFERROR(VLOOKUP(T66,Ereignistabelle[],2,FALSE),"")</f>
        <v/>
      </c>
      <c r="V67" s="412"/>
      <c r="W67" s="412"/>
      <c r="X67" s="412"/>
      <c r="Y67" s="412"/>
      <c r="Z67" s="413"/>
      <c r="AA67" s="413"/>
      <c r="AB67" s="426" t="str">
        <f>IFERROR(VLOOKUP(T66,Serientermine,2,FALSE),"")</f>
        <v/>
      </c>
      <c r="AC67" s="507"/>
      <c r="AD67" s="416" t="str">
        <f>IFERROR(VLOOKUP(AC66,Ereignistabelle[],2,FALSE),"")</f>
        <v/>
      </c>
      <c r="AE67" s="412"/>
      <c r="AF67" s="412"/>
      <c r="AG67" s="412"/>
      <c r="AH67" s="412"/>
      <c r="AI67" s="413"/>
      <c r="AJ67" s="413"/>
      <c r="AK67" s="426" t="str">
        <f>IFERROR(VLOOKUP(AC66,Serientermine,2,FALSE),"")</f>
        <v/>
      </c>
      <c r="AL67" s="507"/>
      <c r="AM67" s="416" t="str">
        <f>IFERROR(VLOOKUP(AL66,Ereignistabelle[],2,FALSE),"")</f>
        <v/>
      </c>
      <c r="AN67" s="412"/>
      <c r="AO67" s="412"/>
      <c r="AP67" s="412"/>
      <c r="AQ67" s="412"/>
      <c r="AR67" s="413"/>
      <c r="AS67" s="413"/>
      <c r="AT67" s="426" t="str">
        <f>IFERROR(VLOOKUP(AL66,Serientermine,2,FALSE),"")</f>
        <v/>
      </c>
      <c r="AU67" s="507"/>
      <c r="AV67" s="416" t="str">
        <f>IFERROR(VLOOKUP(AU66,Ereignistabelle[],2,FALSE),"")</f>
        <v/>
      </c>
      <c r="AW67" s="412"/>
      <c r="AX67" s="412"/>
      <c r="AY67" s="412"/>
      <c r="AZ67" s="412"/>
      <c r="BA67" s="413"/>
      <c r="BB67" s="413"/>
      <c r="BC67" s="426" t="str">
        <f>IFERROR(VLOOKUP(AU66,Serientermine,2,FALSE),"")</f>
        <v/>
      </c>
      <c r="BD67" s="507"/>
      <c r="BE67" s="416" t="str">
        <f>IFERROR(VLOOKUP(BD66,Ereignistabelle[],2,FALSE),"")</f>
        <v/>
      </c>
      <c r="BF67" s="412"/>
      <c r="BG67" s="412"/>
      <c r="BH67" s="412"/>
      <c r="BI67" s="412"/>
      <c r="BJ67" s="413"/>
      <c r="BK67" s="413"/>
      <c r="BL67" s="426" t="str">
        <f>IFERROR(VLOOKUP(BD66,Serientermine,2,FALSE),"")</f>
        <v/>
      </c>
      <c r="BM67" s="507"/>
      <c r="BN67" s="416" t="str">
        <f>IFERROR(VLOOKUP(BM66,Ereignistabelle[],2,FALSE),"")</f>
        <v/>
      </c>
      <c r="BO67" s="412"/>
      <c r="BP67" s="412"/>
      <c r="BQ67" s="412"/>
      <c r="BR67" s="412"/>
      <c r="BS67" s="413"/>
      <c r="BT67" s="413"/>
      <c r="BU67" s="426" t="str">
        <f>IFERROR(VLOOKUP(BM66,Serientermine,2,FALSE),"")</f>
        <v/>
      </c>
      <c r="BV67" s="507"/>
      <c r="BW67" s="416" t="str">
        <f>IFERROR(VLOOKUP(BV66,Ereignistabelle[],2,FALSE),"")</f>
        <v/>
      </c>
      <c r="BX67" s="412"/>
      <c r="BY67" s="412"/>
      <c r="BZ67" s="412"/>
      <c r="CA67" s="412"/>
      <c r="CB67" s="413"/>
      <c r="CC67" s="413"/>
      <c r="CD67" s="426" t="str">
        <f>IFERROR(VLOOKUP(BV66,Serientermine,2,FALSE),"")</f>
        <v/>
      </c>
      <c r="CE67" s="507"/>
      <c r="CF67" s="416" t="str">
        <f>IFERROR(VLOOKUP(CE66,Ereignistabelle[],2,FALSE),"")</f>
        <v/>
      </c>
      <c r="CG67" s="412"/>
      <c r="CH67" s="412"/>
      <c r="CI67" s="412"/>
      <c r="CJ67" s="412"/>
      <c r="CK67" s="413"/>
      <c r="CL67" s="413"/>
      <c r="CM67" s="426" t="str">
        <f>IFERROR(VLOOKUP(CE66,Serientermine,2,FALSE),"")</f>
        <v/>
      </c>
      <c r="CN67" s="507"/>
      <c r="CO67" s="411" t="str">
        <f>IFERROR(VLOOKUP(CN66,Ereignistabelle[],2,FALSE),"")</f>
        <v>Namenstag Muster</v>
      </c>
      <c r="CP67" s="412"/>
      <c r="CQ67" s="412"/>
      <c r="CR67" s="412"/>
      <c r="CS67" s="412"/>
      <c r="CT67" s="413"/>
      <c r="CU67" s="413"/>
      <c r="CV67" s="426" t="str">
        <f>IFERROR(VLOOKUP(CN66,Serientermine,2,FALSE),"")</f>
        <v/>
      </c>
      <c r="CW67" s="507"/>
      <c r="CX67" s="416" t="str">
        <f>IFERROR(VLOOKUP(CW66,Ereignistabelle[],2,FALSE),"")</f>
        <v/>
      </c>
      <c r="CY67" s="412"/>
      <c r="CZ67" s="412"/>
      <c r="DA67" s="412"/>
      <c r="DB67" s="412"/>
      <c r="DC67" s="413"/>
      <c r="DD67" s="413"/>
      <c r="DE67" s="414" t="str">
        <f>IFERROR(VLOOKUP(CW66,Serientermine,2,FALSE),"")</f>
        <v/>
      </c>
    </row>
    <row r="68" spans="1:109" ht="18" customHeight="1" x14ac:dyDescent="0.25">
      <c r="A68" s="502" t="s">
        <v>14</v>
      </c>
      <c r="B68" s="506">
        <f>B66+1</f>
        <v>44222</v>
      </c>
      <c r="C68" s="404" t="str">
        <f>IFERROR(VLOOKUP(B68,FeiertageBW[#All],2,FALSE),"")</f>
        <v/>
      </c>
      <c r="D68" s="415"/>
      <c r="E68" s="415"/>
      <c r="F68" s="415"/>
      <c r="G68" s="409"/>
      <c r="H68" s="408"/>
      <c r="I68" s="408"/>
      <c r="J68" s="406"/>
      <c r="K68" s="506">
        <f>K66+1</f>
        <v>44250</v>
      </c>
      <c r="L68" s="404" t="str">
        <f>IFERROR(VLOOKUP(K68,FeiertageBW[#All],2,FALSE),"")</f>
        <v/>
      </c>
      <c r="M68" s="415"/>
      <c r="N68" s="415"/>
      <c r="O68" s="415"/>
      <c r="P68" s="409"/>
      <c r="Q68" s="408"/>
      <c r="R68" s="408"/>
      <c r="S68" s="406"/>
      <c r="T68" s="508">
        <f>T66+1</f>
        <v>44278</v>
      </c>
      <c r="U68" s="404" t="str">
        <f>IFERROR(VLOOKUP(T68,FeiertageBW[#All],2,FALSE),"")</f>
        <v/>
      </c>
      <c r="V68" s="415"/>
      <c r="W68" s="415"/>
      <c r="X68" s="415"/>
      <c r="Y68" s="409"/>
      <c r="Z68" s="408"/>
      <c r="AA68" s="408"/>
      <c r="AB68" s="406"/>
      <c r="AC68" s="506">
        <f>AC66+1</f>
        <v>44313</v>
      </c>
      <c r="AD68" s="404" t="str">
        <f>IFERROR(VLOOKUP(AC68,FeiertageBW[#All],2,FALSE),"")</f>
        <v/>
      </c>
      <c r="AE68" s="415"/>
      <c r="AF68" s="415"/>
      <c r="AG68" s="415"/>
      <c r="AH68" s="409"/>
      <c r="AI68" s="408"/>
      <c r="AJ68" s="408"/>
      <c r="AK68" s="406"/>
      <c r="AL68" s="506">
        <f>AL66+1</f>
        <v>44341</v>
      </c>
      <c r="AM68" s="404" t="str">
        <f>IFERROR(VLOOKUP(AL68,FeiertageBW[#All],2,FALSE),"")</f>
        <v/>
      </c>
      <c r="AN68" s="415"/>
      <c r="AO68" s="415"/>
      <c r="AP68" s="415"/>
      <c r="AQ68" s="409"/>
      <c r="AR68" s="408"/>
      <c r="AS68" s="408"/>
      <c r="AT68" s="406"/>
      <c r="AU68" s="506">
        <f>AU66+1</f>
        <v>44376</v>
      </c>
      <c r="AV68" s="404" t="str">
        <f>IFERROR(VLOOKUP(AU68,FeiertageBW[#All],2,FALSE),"")</f>
        <v/>
      </c>
      <c r="AW68" s="415"/>
      <c r="AX68" s="415"/>
      <c r="AY68" s="415"/>
      <c r="AZ68" s="409"/>
      <c r="BA68" s="408"/>
      <c r="BB68" s="408"/>
      <c r="BC68" s="406"/>
      <c r="BD68" s="506">
        <f>BD66+1</f>
        <v>44404</v>
      </c>
      <c r="BE68" s="404" t="str">
        <f>IFERROR(VLOOKUP(BD68,FeiertageBW[#All],2,FALSE),"")</f>
        <v/>
      </c>
      <c r="BF68" s="415"/>
      <c r="BG68" s="415"/>
      <c r="BH68" s="415"/>
      <c r="BI68" s="409"/>
      <c r="BJ68" s="408"/>
      <c r="BK68" s="408"/>
      <c r="BL68" s="406"/>
      <c r="BM68" s="506">
        <f>BM66+1</f>
        <v>44432</v>
      </c>
      <c r="BN68" s="404" t="str">
        <f>IFERROR(VLOOKUP(BM68,FeiertageBW[#All],2,FALSE),"")</f>
        <v/>
      </c>
      <c r="BO68" s="415"/>
      <c r="BP68" s="415"/>
      <c r="BQ68" s="415"/>
      <c r="BR68" s="409"/>
      <c r="BS68" s="408"/>
      <c r="BT68" s="408"/>
      <c r="BU68" s="406"/>
      <c r="BV68" s="506">
        <f>BV66+1</f>
        <v>44467</v>
      </c>
      <c r="BW68" s="404" t="str">
        <f>IFERROR(VLOOKUP(BV68,FeiertageBW[#All],2,FALSE),"")</f>
        <v/>
      </c>
      <c r="BX68" s="415"/>
      <c r="BY68" s="415"/>
      <c r="BZ68" s="415"/>
      <c r="CA68" s="409"/>
      <c r="CB68" s="408"/>
      <c r="CC68" s="408"/>
      <c r="CD68" s="406"/>
      <c r="CE68" s="506">
        <f>CE66+1</f>
        <v>44495</v>
      </c>
      <c r="CF68" s="404" t="str">
        <f>IFERROR(VLOOKUP(CE68,FeiertageBW[#All],2,FALSE),"")</f>
        <v/>
      </c>
      <c r="CG68" s="415"/>
      <c r="CH68" s="415"/>
      <c r="CI68" s="415"/>
      <c r="CJ68" s="409"/>
      <c r="CK68" s="408"/>
      <c r="CL68" s="408"/>
      <c r="CM68" s="406"/>
      <c r="CN68" s="506">
        <f>CN66+1</f>
        <v>44523</v>
      </c>
      <c r="CO68" s="404" t="str">
        <f>IFERROR(VLOOKUP(CN68,FeiertageBW[#All],2,FALSE),"")</f>
        <v/>
      </c>
      <c r="CP68" s="415"/>
      <c r="CQ68" s="415"/>
      <c r="CR68" s="415"/>
      <c r="CS68" s="409"/>
      <c r="CT68" s="408"/>
      <c r="CU68" s="408"/>
      <c r="CV68" s="406"/>
      <c r="CW68" s="506">
        <f>CW66+1</f>
        <v>44558</v>
      </c>
      <c r="CX68" s="404" t="str">
        <f>IFERROR(VLOOKUP(CW68,FeiertageBW[#All],2,FALSE),"")</f>
        <v/>
      </c>
      <c r="CY68" s="415"/>
      <c r="CZ68" s="415"/>
      <c r="DA68" s="415"/>
      <c r="DB68" s="409"/>
      <c r="DC68" s="408"/>
      <c r="DD68" s="408"/>
      <c r="DE68" s="410"/>
    </row>
    <row r="69" spans="1:109" s="12" customFormat="1" ht="18" customHeight="1" x14ac:dyDescent="0.25">
      <c r="A69" s="502"/>
      <c r="B69" s="507"/>
      <c r="C69" s="416" t="str">
        <f>IFERROR(VLOOKUP(B68,Ereignistabelle[],2,FALSE),"")</f>
        <v/>
      </c>
      <c r="D69" s="412"/>
      <c r="E69" s="412"/>
      <c r="F69" s="412"/>
      <c r="G69" s="412"/>
      <c r="H69" s="413"/>
      <c r="I69" s="413"/>
      <c r="J69" s="426" t="str">
        <f>IFERROR(VLOOKUP(B68,Serientermine,2,FALSE),"")</f>
        <v/>
      </c>
      <c r="K69" s="507"/>
      <c r="L69" s="416" t="str">
        <f>IFERROR(VLOOKUP(K68,Ereignistabelle[],2,FALSE),"")</f>
        <v/>
      </c>
      <c r="M69" s="412"/>
      <c r="N69" s="412"/>
      <c r="O69" s="412"/>
      <c r="P69" s="412"/>
      <c r="Q69" s="413"/>
      <c r="R69" s="413"/>
      <c r="S69" s="426" t="str">
        <f>IFERROR(VLOOKUP(K68,Serientermine,2,FALSE),"")</f>
        <v/>
      </c>
      <c r="T69" s="509"/>
      <c r="U69" s="416" t="str">
        <f>IFERROR(VLOOKUP(T68,Ereignistabelle[],2,FALSE),"")</f>
        <v/>
      </c>
      <c r="V69" s="412"/>
      <c r="W69" s="412"/>
      <c r="X69" s="412"/>
      <c r="Y69" s="412"/>
      <c r="Z69" s="413"/>
      <c r="AA69" s="413"/>
      <c r="AB69" s="426" t="str">
        <f>IFERROR(VLOOKUP(T68,Serientermine,2,FALSE),"")</f>
        <v/>
      </c>
      <c r="AC69" s="507"/>
      <c r="AD69" s="416" t="str">
        <f>IFERROR(VLOOKUP(AC68,Ereignistabelle[],2,FALSE),"")</f>
        <v/>
      </c>
      <c r="AE69" s="412"/>
      <c r="AF69" s="412"/>
      <c r="AG69" s="412"/>
      <c r="AH69" s="412"/>
      <c r="AI69" s="413"/>
      <c r="AJ69" s="413"/>
      <c r="AK69" s="426" t="str">
        <f>IFERROR(VLOOKUP(AC68,Serientermine,2,FALSE),"")</f>
        <v/>
      </c>
      <c r="AL69" s="507"/>
      <c r="AM69" s="416" t="str">
        <f>IFERROR(VLOOKUP(AL68,Ereignistabelle[],2,FALSE),"")</f>
        <v/>
      </c>
      <c r="AN69" s="412"/>
      <c r="AO69" s="412"/>
      <c r="AP69" s="412"/>
      <c r="AQ69" s="412"/>
      <c r="AR69" s="413"/>
      <c r="AS69" s="413"/>
      <c r="AT69" s="426" t="str">
        <f>IFERROR(VLOOKUP(AL68,Serientermine,2,FALSE),"")</f>
        <v/>
      </c>
      <c r="AU69" s="507"/>
      <c r="AV69" s="416" t="str">
        <f>IFERROR(VLOOKUP(AU68,Ereignistabelle[],2,FALSE),"")</f>
        <v/>
      </c>
      <c r="AW69" s="412"/>
      <c r="AX69" s="412"/>
      <c r="AY69" s="412"/>
      <c r="AZ69" s="412"/>
      <c r="BA69" s="413"/>
      <c r="BB69" s="413"/>
      <c r="BC69" s="426" t="str">
        <f>IFERROR(VLOOKUP(AU68,Serientermine,2,FALSE),"")</f>
        <v/>
      </c>
      <c r="BD69" s="507"/>
      <c r="BE69" s="416" t="str">
        <f>IFERROR(VLOOKUP(BD68,Ereignistabelle[],2,FALSE),"")</f>
        <v/>
      </c>
      <c r="BF69" s="412"/>
      <c r="BG69" s="412"/>
      <c r="BH69" s="412"/>
      <c r="BI69" s="412"/>
      <c r="BJ69" s="413"/>
      <c r="BK69" s="413"/>
      <c r="BL69" s="426" t="str">
        <f>IFERROR(VLOOKUP(BD68,Serientermine,2,FALSE),"")</f>
        <v/>
      </c>
      <c r="BM69" s="507"/>
      <c r="BN69" s="416" t="str">
        <f>IFERROR(VLOOKUP(BM68,Ereignistabelle[],2,FALSE),"")</f>
        <v/>
      </c>
      <c r="BO69" s="412"/>
      <c r="BP69" s="412"/>
      <c r="BQ69" s="412"/>
      <c r="BR69" s="412"/>
      <c r="BS69" s="413"/>
      <c r="BT69" s="413"/>
      <c r="BU69" s="426" t="str">
        <f>IFERROR(VLOOKUP(BM68,Serientermine,2,FALSE),"")</f>
        <v/>
      </c>
      <c r="BV69" s="507"/>
      <c r="BW69" s="416" t="str">
        <f>IFERROR(VLOOKUP(BV68,Ereignistabelle[],2,FALSE),"")</f>
        <v/>
      </c>
      <c r="BX69" s="412"/>
      <c r="BY69" s="412"/>
      <c r="BZ69" s="412"/>
      <c r="CA69" s="412"/>
      <c r="CB69" s="413"/>
      <c r="CC69" s="413"/>
      <c r="CD69" s="426" t="str">
        <f>IFERROR(VLOOKUP(BV68,Serientermine,2,FALSE),"")</f>
        <v/>
      </c>
      <c r="CE69" s="507"/>
      <c r="CF69" s="416" t="str">
        <f>IFERROR(VLOOKUP(CE68,Ereignistabelle[],2,FALSE),"")</f>
        <v>Geburtstag Musterkind</v>
      </c>
      <c r="CG69" s="412"/>
      <c r="CH69" s="412"/>
      <c r="CI69" s="412"/>
      <c r="CJ69" s="412"/>
      <c r="CK69" s="413"/>
      <c r="CL69" s="413"/>
      <c r="CM69" s="426" t="str">
        <f>IFERROR(VLOOKUP(CE68,Serientermine,2,FALSE),"")</f>
        <v/>
      </c>
      <c r="CN69" s="507"/>
      <c r="CO69" s="411" t="str">
        <f>IFERROR(VLOOKUP(CN68,Ereignistabelle[],2,FALSE),"")</f>
        <v/>
      </c>
      <c r="CP69" s="412"/>
      <c r="CQ69" s="412"/>
      <c r="CR69" s="412"/>
      <c r="CS69" s="412"/>
      <c r="CT69" s="413"/>
      <c r="CU69" s="413"/>
      <c r="CV69" s="426" t="str">
        <f>IFERROR(VLOOKUP(CN68,Serientermine,2,FALSE),"")</f>
        <v/>
      </c>
      <c r="CW69" s="507"/>
      <c r="CX69" s="416" t="str">
        <f>IFERROR(VLOOKUP(CW68,Ereignistabelle[],2,FALSE),"")</f>
        <v/>
      </c>
      <c r="CY69" s="412"/>
      <c r="CZ69" s="412"/>
      <c r="DA69" s="412"/>
      <c r="DB69" s="412"/>
      <c r="DC69" s="413"/>
      <c r="DD69" s="413"/>
      <c r="DE69" s="414" t="str">
        <f>IFERROR(VLOOKUP(CW68,Serientermine,2,FALSE),"")</f>
        <v/>
      </c>
    </row>
    <row r="70" spans="1:109" ht="18" customHeight="1" x14ac:dyDescent="0.25">
      <c r="A70" s="502" t="s">
        <v>13</v>
      </c>
      <c r="B70" s="506">
        <f>IF(DATE(Einstellungen!$F$47, 2, 0)&gt;Kalender!B68,B68+1,"")</f>
        <v>44223</v>
      </c>
      <c r="C70" s="404" t="str">
        <f>IFERROR(VLOOKUP(B70,FeiertageBW[#All],2,FALSE),"")</f>
        <v/>
      </c>
      <c r="D70" s="415"/>
      <c r="E70" s="415"/>
      <c r="F70" s="415"/>
      <c r="G70" s="409"/>
      <c r="H70" s="408"/>
      <c r="I70" s="408"/>
      <c r="J70" s="406" t="str">
        <f>IF(B70&lt;&gt;"",TRUNC((B70-WEEKDAY(B70,2)-DATE(YEAR(B70+4-WEEKDAY(B70,2)),1,-10))/7)&amp;"","")</f>
        <v>4</v>
      </c>
      <c r="K70" s="506">
        <f>IF(DATE(Einstellungen!$F$47, 3, 0)&gt;Kalender!K68,K68+1,"")</f>
        <v>44251</v>
      </c>
      <c r="L70" s="404" t="str">
        <f>IFERROR(VLOOKUP(K70,FeiertageBW[#All],2,FALSE),"")</f>
        <v/>
      </c>
      <c r="M70" s="415"/>
      <c r="N70" s="415"/>
      <c r="O70" s="415"/>
      <c r="P70" s="409"/>
      <c r="Q70" s="408"/>
      <c r="R70" s="408"/>
      <c r="S70" s="406" t="str">
        <f>IF(K70&lt;&gt;"",TRUNC((K70-WEEKDAY(K70,2)-DATE(YEAR(K70+4-WEEKDAY(K70,2)),1,-10))/7)&amp;"","")</f>
        <v>8</v>
      </c>
      <c r="T70" s="508">
        <f>IF(DATE(Einstellungen!$F$47, 4, 0)&gt;Kalender!T68,T68+1,"")</f>
        <v>44279</v>
      </c>
      <c r="U70" s="404" t="str">
        <f>IFERROR(VLOOKUP(T70,FeiertageBW[#All],2,FALSE),"")</f>
        <v/>
      </c>
      <c r="V70" s="415"/>
      <c r="W70" s="415"/>
      <c r="X70" s="415"/>
      <c r="Y70" s="409"/>
      <c r="Z70" s="408"/>
      <c r="AA70" s="408"/>
      <c r="AB70" s="406" t="str">
        <f>IF(T70&lt;&gt;"",TRUNC((T70-WEEKDAY(T70,2)-DATE(YEAR(T70+4-WEEKDAY(T70,2)),1,-10))/7)&amp;"","")</f>
        <v>12</v>
      </c>
      <c r="AC70" s="506">
        <f>IF(DATE(Einstellungen!$F$47, 5, 0)&gt;Kalender!AC68,AC68+1,"")</f>
        <v>44314</v>
      </c>
      <c r="AD70" s="404" t="str">
        <f>IFERROR(VLOOKUP(AC70,FeiertageBW[#All],2,FALSE),"")</f>
        <v/>
      </c>
      <c r="AE70" s="415"/>
      <c r="AF70" s="415"/>
      <c r="AG70" s="415"/>
      <c r="AH70" s="409"/>
      <c r="AI70" s="408"/>
      <c r="AJ70" s="408"/>
      <c r="AK70" s="406" t="str">
        <f>IF(AC70&lt;&gt;"",TRUNC((AC70-WEEKDAY(AC70,2)-DATE(YEAR(AC70+4-WEEKDAY(AC70,2)),1,-10))/7)&amp;"","")</f>
        <v>17</v>
      </c>
      <c r="AL70" s="506">
        <f>IF(DATE(Einstellungen!$F$47, 6, 0)&gt;Kalender!AL68,AL68+1,"")</f>
        <v>44342</v>
      </c>
      <c r="AM70" s="404" t="str">
        <f>IFERROR(VLOOKUP(AL70,FeiertageBW[#All],2,FALSE),"")</f>
        <v/>
      </c>
      <c r="AN70" s="415"/>
      <c r="AO70" s="415"/>
      <c r="AP70" s="415"/>
      <c r="AQ70" s="409"/>
      <c r="AR70" s="408"/>
      <c r="AS70" s="408"/>
      <c r="AT70" s="406" t="str">
        <f>IF(AL70&lt;&gt;"",TRUNC((AL70-WEEKDAY(AL70,2)-DATE(YEAR(AL70+4-WEEKDAY(AL70,2)),1,-10))/7)&amp;"","")</f>
        <v>21</v>
      </c>
      <c r="AU70" s="506">
        <f>IF(DATE(Einstellungen!$F$47, 7, 0)&gt;Kalender!AU68,AU68+1,"")</f>
        <v>44377</v>
      </c>
      <c r="AV70" s="404" t="str">
        <f>IFERROR(VLOOKUP(AU70,FeiertageBW[#All],2,FALSE),"")</f>
        <v/>
      </c>
      <c r="AW70" s="415"/>
      <c r="AX70" s="415"/>
      <c r="AY70" s="415"/>
      <c r="AZ70" s="409"/>
      <c r="BA70" s="408"/>
      <c r="BB70" s="408"/>
      <c r="BC70" s="406" t="str">
        <f>IF(AU70&lt;&gt;"",TRUNC((AU70-WEEKDAY(AU70,2)-DATE(YEAR(AU70+4-WEEKDAY(AU70,2)),1,-10))/7)&amp;"","")</f>
        <v>26</v>
      </c>
      <c r="BD70" s="506">
        <f>IF(DATE(Einstellungen!$F$47, 8, 0)&gt;Kalender!BD68,BD68+1,"")</f>
        <v>44405</v>
      </c>
      <c r="BE70" s="404" t="str">
        <f>IFERROR(VLOOKUP(BD70,FeiertageBW[#All],2,FALSE),"")</f>
        <v/>
      </c>
      <c r="BF70" s="415"/>
      <c r="BG70" s="415"/>
      <c r="BH70" s="415"/>
      <c r="BI70" s="409"/>
      <c r="BJ70" s="408"/>
      <c r="BK70" s="408"/>
      <c r="BL70" s="406" t="str">
        <f>IF(BD70&lt;&gt;"",TRUNC((BD70-WEEKDAY(BD70,2)-DATE(YEAR(BD70+4-WEEKDAY(BD70,2)),1,-10))/7)&amp;"","")</f>
        <v>30</v>
      </c>
      <c r="BM70" s="506">
        <f>IF(DATE(Einstellungen!$F$47, 9, 0)&gt;Kalender!BM68,BM68+1,"")</f>
        <v>44433</v>
      </c>
      <c r="BN70" s="404" t="str">
        <f>IFERROR(VLOOKUP(BM70,FeiertageBW[#All],2,FALSE),"")</f>
        <v/>
      </c>
      <c r="BO70" s="415"/>
      <c r="BP70" s="415"/>
      <c r="BQ70" s="415"/>
      <c r="BR70" s="409"/>
      <c r="BS70" s="408"/>
      <c r="BT70" s="408"/>
      <c r="BU70" s="406" t="str">
        <f>IF(BM70&lt;&gt;"",TRUNC((BM70-WEEKDAY(BM70,2)-DATE(YEAR(BM70+4-WEEKDAY(BM70,2)),1,-10))/7)&amp;"","")</f>
        <v>34</v>
      </c>
      <c r="BV70" s="506">
        <f>IF(DATE(Einstellungen!$F$47, 10, 0)&gt;Kalender!BV68,BV68+1,"")</f>
        <v>44468</v>
      </c>
      <c r="BW70" s="404" t="str">
        <f>IFERROR(VLOOKUP(BV70,FeiertageBW[#All],2,FALSE),"")</f>
        <v/>
      </c>
      <c r="BX70" s="415"/>
      <c r="BY70" s="415"/>
      <c r="BZ70" s="415"/>
      <c r="CA70" s="409"/>
      <c r="CB70" s="408"/>
      <c r="CC70" s="408"/>
      <c r="CD70" s="406" t="str">
        <f>IF(BV70&lt;&gt;"",TRUNC((BV70-WEEKDAY(BV70,2)-DATE(YEAR(BV70+4-WEEKDAY(BV70,2)),1,-10))/7)&amp;"","")</f>
        <v>39</v>
      </c>
      <c r="CE70" s="506">
        <f>IF(DATE(Einstellungen!$F$47, 11, 0)&gt;Kalender!CE68,CE68+1,"")</f>
        <v>44496</v>
      </c>
      <c r="CF70" s="404" t="str">
        <f>IFERROR(VLOOKUP(CE70,FeiertageBW[#All],2,FALSE),"")</f>
        <v/>
      </c>
      <c r="CG70" s="415"/>
      <c r="CH70" s="415"/>
      <c r="CI70" s="415"/>
      <c r="CJ70" s="409"/>
      <c r="CK70" s="408"/>
      <c r="CL70" s="408"/>
      <c r="CM70" s="406" t="str">
        <f>IF(CE70&lt;&gt;"",TRUNC((CE70-WEEKDAY(CE70,2)-DATE(YEAR(CE70+4-WEEKDAY(CE70,2)),1,-10))/7)&amp;"","")</f>
        <v>43</v>
      </c>
      <c r="CN70" s="506">
        <f>IF(DATE(Einstellungen!$F$47, 12, 0)&gt;Kalender!CN68,CN68+1,"")</f>
        <v>44524</v>
      </c>
      <c r="CO70" s="404" t="str">
        <f>IFERROR(VLOOKUP(CN70,FeiertageBW[#All],2,FALSE),"")</f>
        <v/>
      </c>
      <c r="CP70" s="415"/>
      <c r="CQ70" s="415"/>
      <c r="CR70" s="415"/>
      <c r="CS70" s="409"/>
      <c r="CT70" s="408"/>
      <c r="CU70" s="408"/>
      <c r="CV70" s="406" t="str">
        <f>IF(CN70&lt;&gt;"",TRUNC((CN70-WEEKDAY(CN70,2)-DATE(YEAR(CN70+4-WEEKDAY(CN70,2)),1,-10))/7)&amp;"","")</f>
        <v>47</v>
      </c>
      <c r="CW70" s="506">
        <f>IF(DATE(Einstellungen!$F$47, 13, 0)&gt;Kalender!CW68,CW68+1,"")</f>
        <v>44559</v>
      </c>
      <c r="CX70" s="404" t="str">
        <f>IFERROR(VLOOKUP(CW70,FeiertageBW[#All],2,FALSE),"")</f>
        <v/>
      </c>
      <c r="CY70" s="415"/>
      <c r="CZ70" s="415"/>
      <c r="DA70" s="415"/>
      <c r="DB70" s="409"/>
      <c r="DC70" s="408"/>
      <c r="DD70" s="408"/>
      <c r="DE70" s="410" t="str">
        <f>IF(CW70&lt;&gt;"",TRUNC((CW70-WEEKDAY(CW70,2)-DATE(YEAR(CW70+4-WEEKDAY(CW70,2)),1,-10))/7)&amp;"","")</f>
        <v>52</v>
      </c>
    </row>
    <row r="71" spans="1:109" s="12" customFormat="1" ht="18" customHeight="1" x14ac:dyDescent="0.25">
      <c r="A71" s="502"/>
      <c r="B71" s="507"/>
      <c r="C71" s="416" t="str">
        <f>IFERROR(VLOOKUP(B70,Ereignistabelle[],2,FALSE),"")</f>
        <v/>
      </c>
      <c r="D71" s="412"/>
      <c r="E71" s="412"/>
      <c r="F71" s="412"/>
      <c r="G71" s="412"/>
      <c r="H71" s="413"/>
      <c r="I71" s="413"/>
      <c r="J71" s="426" t="str">
        <f>IFERROR(VLOOKUP(B70,Serientermine,2,FALSE),"")</f>
        <v/>
      </c>
      <c r="K71" s="507"/>
      <c r="L71" s="416" t="str">
        <f>IFERROR(VLOOKUP(K70,Ereignistabelle[],2,FALSE),"")</f>
        <v/>
      </c>
      <c r="M71" s="412"/>
      <c r="N71" s="412"/>
      <c r="O71" s="412"/>
      <c r="P71" s="412"/>
      <c r="Q71" s="413"/>
      <c r="R71" s="413"/>
      <c r="S71" s="426" t="str">
        <f>IFERROR(VLOOKUP(K70,Serientermine,2,FALSE),"")</f>
        <v/>
      </c>
      <c r="T71" s="509"/>
      <c r="U71" s="416" t="str">
        <f>IFERROR(VLOOKUP(T70,Ereignistabelle[],2,FALSE),"")</f>
        <v/>
      </c>
      <c r="V71" s="412"/>
      <c r="W71" s="412"/>
      <c r="X71" s="412"/>
      <c r="Y71" s="412"/>
      <c r="Z71" s="413"/>
      <c r="AA71" s="413"/>
      <c r="AB71" s="426" t="str">
        <f>IFERROR(VLOOKUP(T70,Serientermine,2,FALSE),"")</f>
        <v/>
      </c>
      <c r="AC71" s="507"/>
      <c r="AD71" s="416" t="str">
        <f>IFERROR(VLOOKUP(AC70,Ereignistabelle[],2,FALSE),"")</f>
        <v/>
      </c>
      <c r="AE71" s="412"/>
      <c r="AF71" s="412"/>
      <c r="AG71" s="412"/>
      <c r="AH71" s="412"/>
      <c r="AI71" s="413"/>
      <c r="AJ71" s="413"/>
      <c r="AK71" s="426" t="str">
        <f>IFERROR(VLOOKUP(AC70,Serientermine,2,FALSE),"")</f>
        <v/>
      </c>
      <c r="AL71" s="507"/>
      <c r="AM71" s="416" t="str">
        <f>IFERROR(VLOOKUP(AL70,Ereignistabelle[],2,FALSE),"")</f>
        <v/>
      </c>
      <c r="AN71" s="412"/>
      <c r="AO71" s="412"/>
      <c r="AP71" s="412"/>
      <c r="AQ71" s="412"/>
      <c r="AR71" s="413"/>
      <c r="AS71" s="413"/>
      <c r="AT71" s="426" t="str">
        <f>IFERROR(VLOOKUP(AL70,Serientermine,2,FALSE),"")</f>
        <v/>
      </c>
      <c r="AU71" s="507"/>
      <c r="AV71" s="416" t="str">
        <f>IFERROR(VLOOKUP(AU70,Ereignistabelle[],2,FALSE),"")</f>
        <v/>
      </c>
      <c r="AW71" s="412"/>
      <c r="AX71" s="412"/>
      <c r="AY71" s="412"/>
      <c r="AZ71" s="412"/>
      <c r="BA71" s="413"/>
      <c r="BB71" s="413"/>
      <c r="BC71" s="426" t="str">
        <f>IFERROR(VLOOKUP(AU70,Serientermine,2,FALSE),"")</f>
        <v/>
      </c>
      <c r="BD71" s="507"/>
      <c r="BE71" s="416" t="str">
        <f>IFERROR(VLOOKUP(BD70,Ereignistabelle[],2,FALSE),"")</f>
        <v/>
      </c>
      <c r="BF71" s="412"/>
      <c r="BG71" s="412"/>
      <c r="BH71" s="412"/>
      <c r="BI71" s="412"/>
      <c r="BJ71" s="413"/>
      <c r="BK71" s="413"/>
      <c r="BL71" s="426" t="str">
        <f>IFERROR(VLOOKUP(BD70,Serientermine,2,FALSE),"")</f>
        <v/>
      </c>
      <c r="BM71" s="507"/>
      <c r="BN71" s="416" t="str">
        <f>IFERROR(VLOOKUP(BM70,Ereignistabelle[],2,FALSE),"")</f>
        <v/>
      </c>
      <c r="BO71" s="412"/>
      <c r="BP71" s="412"/>
      <c r="BQ71" s="412"/>
      <c r="BR71" s="412"/>
      <c r="BS71" s="413"/>
      <c r="BT71" s="413"/>
      <c r="BU71" s="426" t="str">
        <f>IFERROR(VLOOKUP(BM70,Serientermine,2,FALSE),"")</f>
        <v/>
      </c>
      <c r="BV71" s="507"/>
      <c r="BW71" s="416" t="str">
        <f>IFERROR(VLOOKUP(BV70,Ereignistabelle[],2,FALSE),"")</f>
        <v/>
      </c>
      <c r="BX71" s="412"/>
      <c r="BY71" s="412"/>
      <c r="BZ71" s="412"/>
      <c r="CA71" s="412"/>
      <c r="CB71" s="413"/>
      <c r="CC71" s="413"/>
      <c r="CD71" s="426" t="str">
        <f>IFERROR(VLOOKUP(BV70,Serientermine,2,FALSE),"")</f>
        <v/>
      </c>
      <c r="CE71" s="507"/>
      <c r="CF71" s="416" t="str">
        <f>IFERROR(VLOOKUP(CE70,Ereignistabelle[],2,FALSE),"")</f>
        <v/>
      </c>
      <c r="CG71" s="412"/>
      <c r="CH71" s="412"/>
      <c r="CI71" s="412"/>
      <c r="CJ71" s="412"/>
      <c r="CK71" s="413"/>
      <c r="CL71" s="413"/>
      <c r="CM71" s="426" t="str">
        <f>IFERROR(VLOOKUP(CE70,Serientermine,2,FALSE),"")</f>
        <v/>
      </c>
      <c r="CN71" s="507"/>
      <c r="CO71" s="411" t="str">
        <f>IFERROR(VLOOKUP(CN70,Ereignistabelle[],2,FALSE),"")</f>
        <v/>
      </c>
      <c r="CP71" s="412"/>
      <c r="CQ71" s="412"/>
      <c r="CR71" s="412"/>
      <c r="CS71" s="412"/>
      <c r="CT71" s="413"/>
      <c r="CU71" s="413"/>
      <c r="CV71" s="426" t="str">
        <f>IFERROR(VLOOKUP(CN70,Serientermine,2,FALSE),"")</f>
        <v/>
      </c>
      <c r="CW71" s="507"/>
      <c r="CX71" s="416" t="str">
        <f>IFERROR(VLOOKUP(CW70,Ereignistabelle[],2,FALSE),"")</f>
        <v/>
      </c>
      <c r="CY71" s="412"/>
      <c r="CZ71" s="412"/>
      <c r="DA71" s="412"/>
      <c r="DB71" s="412"/>
      <c r="DC71" s="413"/>
      <c r="DD71" s="413"/>
      <c r="DE71" s="414" t="str">
        <f>IFERROR(VLOOKUP(CW70,Serientermine,2,FALSE),"")</f>
        <v/>
      </c>
    </row>
    <row r="72" spans="1:109" ht="18" customHeight="1" x14ac:dyDescent="0.25">
      <c r="A72" s="502" t="s">
        <v>12</v>
      </c>
      <c r="B72" s="506">
        <f>IF(DATE(Einstellungen!$F$47, 2, 0)&gt;Kalender!B70,B70+1,"")</f>
        <v>44224</v>
      </c>
      <c r="C72" s="404" t="str">
        <f>IFERROR(VLOOKUP(B72,FeiertageBW[#All],2,FALSE),"")</f>
        <v/>
      </c>
      <c r="D72" s="415"/>
      <c r="E72" s="415"/>
      <c r="F72" s="415"/>
      <c r="G72" s="409"/>
      <c r="H72" s="408"/>
      <c r="I72" s="408"/>
      <c r="J72" s="406"/>
      <c r="K72" s="506">
        <f>IF(DATE(Einstellungen!$F$47, 3, 0)&gt;Kalender!K70,K70+1,"")</f>
        <v>44252</v>
      </c>
      <c r="L72" s="404" t="str">
        <f>IFERROR(VLOOKUP(K72,FeiertageBW[#All],2,FALSE),"")</f>
        <v/>
      </c>
      <c r="M72" s="415"/>
      <c r="N72" s="415"/>
      <c r="O72" s="415"/>
      <c r="P72" s="409"/>
      <c r="Q72" s="408"/>
      <c r="R72" s="408"/>
      <c r="S72" s="406"/>
      <c r="T72" s="508">
        <f>IF(DATE(Einstellungen!$F$47, 4, 0)&gt;Kalender!T70,T70+1,"")</f>
        <v>44280</v>
      </c>
      <c r="U72" s="404" t="str">
        <f>IFERROR(VLOOKUP(T72,FeiertageBW[#All],2,FALSE),"")</f>
        <v/>
      </c>
      <c r="V72" s="415"/>
      <c r="W72" s="415"/>
      <c r="X72" s="415"/>
      <c r="Y72" s="409"/>
      <c r="Z72" s="408"/>
      <c r="AA72" s="408"/>
      <c r="AB72" s="406"/>
      <c r="AC72" s="506">
        <f>IF(DATE(Einstellungen!$F$47, 5, 0)&gt;Kalender!AC70,AC70+1,"")</f>
        <v>44315</v>
      </c>
      <c r="AD72" s="404" t="str">
        <f>IFERROR(VLOOKUP(AC72,FeiertageBW[#All],2,FALSE),"")</f>
        <v/>
      </c>
      <c r="AE72" s="415"/>
      <c r="AF72" s="415"/>
      <c r="AG72" s="415"/>
      <c r="AH72" s="409"/>
      <c r="AI72" s="408"/>
      <c r="AJ72" s="408"/>
      <c r="AK72" s="406"/>
      <c r="AL72" s="506">
        <f>IF(DATE(Einstellungen!$F$47, 6, 0)&gt;Kalender!AL70,AL70+1,"")</f>
        <v>44343</v>
      </c>
      <c r="AM72" s="404" t="str">
        <f>IFERROR(VLOOKUP(AL72,FeiertageBW[#All],2,FALSE),"")</f>
        <v/>
      </c>
      <c r="AN72" s="415"/>
      <c r="AO72" s="415"/>
      <c r="AP72" s="415"/>
      <c r="AQ72" s="409"/>
      <c r="AR72" s="408"/>
      <c r="AS72" s="408"/>
      <c r="AT72" s="406"/>
      <c r="AU72" s="506" t="str">
        <f>IF(DATE(Einstellungen!$F$47, 7, 0)&gt;Kalender!AU70,AU70+1,"")</f>
        <v/>
      </c>
      <c r="AV72" s="404" t="str">
        <f>IFERROR(VLOOKUP(AU72,FeiertageBW[#All],2,FALSE),"")</f>
        <v/>
      </c>
      <c r="AW72" s="415"/>
      <c r="AX72" s="415"/>
      <c r="AY72" s="415"/>
      <c r="AZ72" s="409"/>
      <c r="BA72" s="408"/>
      <c r="BB72" s="408"/>
      <c r="BC72" s="406"/>
      <c r="BD72" s="506">
        <f>IF(DATE(Einstellungen!$F$47, 8, 0)&gt;Kalender!BD70,BD70+1,"")</f>
        <v>44406</v>
      </c>
      <c r="BE72" s="404" t="str">
        <f>IFERROR(VLOOKUP(BD72,FeiertageBW[#All],2,FALSE),"")</f>
        <v/>
      </c>
      <c r="BF72" s="415"/>
      <c r="BG72" s="415"/>
      <c r="BH72" s="415"/>
      <c r="BI72" s="409"/>
      <c r="BJ72" s="408"/>
      <c r="BK72" s="408"/>
      <c r="BL72" s="406"/>
      <c r="BM72" s="506">
        <f>IF(DATE(Einstellungen!$F$47, 9, 0)&gt;Kalender!BM70,BM70+1,"")</f>
        <v>44434</v>
      </c>
      <c r="BN72" s="404" t="str">
        <f>IFERROR(VLOOKUP(BM72,FeiertageBW[#All],2,FALSE),"")</f>
        <v/>
      </c>
      <c r="BO72" s="415"/>
      <c r="BP72" s="415"/>
      <c r="BQ72" s="415"/>
      <c r="BR72" s="409"/>
      <c r="BS72" s="408"/>
      <c r="BT72" s="408"/>
      <c r="BU72" s="406"/>
      <c r="BV72" s="506">
        <f>IF(DATE(Einstellungen!$F$47, 10, 0)&gt;Kalender!BV70,BV70+1,"")</f>
        <v>44469</v>
      </c>
      <c r="BW72" s="404" t="str">
        <f>IFERROR(VLOOKUP(BV72,FeiertageBW[#All],2,FALSE),"")</f>
        <v/>
      </c>
      <c r="BX72" s="415"/>
      <c r="BY72" s="415"/>
      <c r="BZ72" s="415"/>
      <c r="CA72" s="409"/>
      <c r="CB72" s="408"/>
      <c r="CC72" s="408"/>
      <c r="CD72" s="406"/>
      <c r="CE72" s="506">
        <f>IF(DATE(Einstellungen!$F$47, 11, 0)&gt;Kalender!CE70,CE70+1,"")</f>
        <v>44497</v>
      </c>
      <c r="CF72" s="404" t="str">
        <f>IFERROR(VLOOKUP(CE72,FeiertageBW[#All],2,FALSE),"")</f>
        <v/>
      </c>
      <c r="CG72" s="415"/>
      <c r="CH72" s="415"/>
      <c r="CI72" s="415"/>
      <c r="CJ72" s="409"/>
      <c r="CK72" s="408"/>
      <c r="CL72" s="408"/>
      <c r="CM72" s="406"/>
      <c r="CN72" s="506">
        <f>IF(DATE(Einstellungen!$F$47, 12, 0)&gt;Kalender!CN70,CN70+1,"")</f>
        <v>44525</v>
      </c>
      <c r="CO72" s="404" t="str">
        <f>IFERROR(VLOOKUP(CN72,FeiertageBW[#All],2,FALSE),"")</f>
        <v/>
      </c>
      <c r="CP72" s="415"/>
      <c r="CQ72" s="415"/>
      <c r="CR72" s="415"/>
      <c r="CS72" s="409"/>
      <c r="CT72" s="408"/>
      <c r="CU72" s="408"/>
      <c r="CV72" s="406"/>
      <c r="CW72" s="506">
        <f>IF(DATE(Einstellungen!$F$47, 13, 0)&gt;Kalender!CW70,CW70+1,"")</f>
        <v>44560</v>
      </c>
      <c r="CX72" s="404" t="str">
        <f>IFERROR(VLOOKUP(CW72,FeiertageBW[#All],2,FALSE),"")</f>
        <v/>
      </c>
      <c r="CY72" s="415"/>
      <c r="CZ72" s="415"/>
      <c r="DA72" s="415"/>
      <c r="DB72" s="409"/>
      <c r="DC72" s="408"/>
      <c r="DD72" s="408"/>
      <c r="DE72" s="410"/>
    </row>
    <row r="73" spans="1:109" s="12" customFormat="1" ht="18" customHeight="1" x14ac:dyDescent="0.25">
      <c r="A73" s="502"/>
      <c r="B73" s="507"/>
      <c r="C73" s="416" t="str">
        <f>IFERROR(VLOOKUP(B72,Ereignistabelle[],2,FALSE),"")</f>
        <v/>
      </c>
      <c r="D73" s="412"/>
      <c r="E73" s="412"/>
      <c r="F73" s="412"/>
      <c r="G73" s="412"/>
      <c r="H73" s="413"/>
      <c r="I73" s="413"/>
      <c r="J73" s="426" t="str">
        <f>IFERROR(VLOOKUP(B72,Serientermine,2,FALSE),"")</f>
        <v/>
      </c>
      <c r="K73" s="507"/>
      <c r="L73" s="416" t="str">
        <f>IFERROR(VLOOKUP(K72,Ereignistabelle[],2,FALSE),"")</f>
        <v/>
      </c>
      <c r="M73" s="412"/>
      <c r="N73" s="412"/>
      <c r="O73" s="412"/>
      <c r="P73" s="412"/>
      <c r="Q73" s="413"/>
      <c r="R73" s="413"/>
      <c r="S73" s="426" t="str">
        <f>IFERROR(VLOOKUP(K72,Serientermine,2,FALSE),"")</f>
        <v/>
      </c>
      <c r="T73" s="509"/>
      <c r="U73" s="416" t="str">
        <f>IFERROR(VLOOKUP(T72,Ereignistabelle[],2,FALSE),"")</f>
        <v/>
      </c>
      <c r="V73" s="412"/>
      <c r="W73" s="412"/>
      <c r="X73" s="412"/>
      <c r="Y73" s="412"/>
      <c r="Z73" s="413"/>
      <c r="AA73" s="413"/>
      <c r="AB73" s="426" t="str">
        <f>IFERROR(VLOOKUP(T72,Serientermine,2,FALSE),"")</f>
        <v/>
      </c>
      <c r="AC73" s="507"/>
      <c r="AD73" s="416" t="str">
        <f>IFERROR(VLOOKUP(AC72,Ereignistabelle[],2,FALSE),"")</f>
        <v/>
      </c>
      <c r="AE73" s="412"/>
      <c r="AF73" s="412"/>
      <c r="AG73" s="412"/>
      <c r="AH73" s="412"/>
      <c r="AI73" s="413"/>
      <c r="AJ73" s="413"/>
      <c r="AK73" s="426" t="str">
        <f>IFERROR(VLOOKUP(AC72,Serientermine,2,FALSE),"")</f>
        <v/>
      </c>
      <c r="AL73" s="507"/>
      <c r="AM73" s="416" t="str">
        <f>IFERROR(VLOOKUP(AL72,Ereignistabelle[],2,FALSE),"")</f>
        <v/>
      </c>
      <c r="AN73" s="412"/>
      <c r="AO73" s="412"/>
      <c r="AP73" s="412"/>
      <c r="AQ73" s="412"/>
      <c r="AR73" s="413"/>
      <c r="AS73" s="413"/>
      <c r="AT73" s="426" t="str">
        <f>IFERROR(VLOOKUP(AL72,Serientermine,2,FALSE),"")</f>
        <v/>
      </c>
      <c r="AU73" s="507"/>
      <c r="AV73" s="416" t="str">
        <f>IFERROR(VLOOKUP(AU72,Ereignistabelle[],2,FALSE),"")</f>
        <v/>
      </c>
      <c r="AW73" s="412"/>
      <c r="AX73" s="412"/>
      <c r="AY73" s="412"/>
      <c r="AZ73" s="412"/>
      <c r="BA73" s="413"/>
      <c r="BB73" s="413"/>
      <c r="BC73" s="426" t="str">
        <f>IFERROR(VLOOKUP(AU72,Serientermine,2,FALSE),"")</f>
        <v/>
      </c>
      <c r="BD73" s="507"/>
      <c r="BE73" s="416" t="str">
        <f>IFERROR(VLOOKUP(BD72,Ereignistabelle[],2,FALSE),"")</f>
        <v/>
      </c>
      <c r="BF73" s="412"/>
      <c r="BG73" s="412"/>
      <c r="BH73" s="412"/>
      <c r="BI73" s="412"/>
      <c r="BJ73" s="413"/>
      <c r="BK73" s="413"/>
      <c r="BL73" s="426" t="str">
        <f>IFERROR(VLOOKUP(BD72,Serientermine,2,FALSE),"")</f>
        <v/>
      </c>
      <c r="BM73" s="507"/>
      <c r="BN73" s="416" t="str">
        <f>IFERROR(VLOOKUP(BM72,Ereignistabelle[],2,FALSE),"")</f>
        <v/>
      </c>
      <c r="BO73" s="412"/>
      <c r="BP73" s="412"/>
      <c r="BQ73" s="412"/>
      <c r="BR73" s="412"/>
      <c r="BS73" s="413"/>
      <c r="BT73" s="413"/>
      <c r="BU73" s="426" t="str">
        <f>IFERROR(VLOOKUP(BM72,Serientermine,2,FALSE),"")</f>
        <v/>
      </c>
      <c r="BV73" s="507"/>
      <c r="BW73" s="416" t="str">
        <f>IFERROR(VLOOKUP(BV72,Ereignistabelle[],2,FALSE),"")</f>
        <v/>
      </c>
      <c r="BX73" s="412"/>
      <c r="BY73" s="412"/>
      <c r="BZ73" s="412"/>
      <c r="CA73" s="412"/>
      <c r="CB73" s="413"/>
      <c r="CC73" s="413"/>
      <c r="CD73" s="426" t="str">
        <f>IFERROR(VLOOKUP(BV72,Serientermine,2,FALSE),"")</f>
        <v/>
      </c>
      <c r="CE73" s="507"/>
      <c r="CF73" s="416" t="str">
        <f>IFERROR(VLOOKUP(CE72,Ereignistabelle[],2,FALSE),"")</f>
        <v/>
      </c>
      <c r="CG73" s="412"/>
      <c r="CH73" s="412"/>
      <c r="CI73" s="412"/>
      <c r="CJ73" s="412"/>
      <c r="CK73" s="413"/>
      <c r="CL73" s="413"/>
      <c r="CM73" s="426" t="str">
        <f>IFERROR(VLOOKUP(CE72,Serientermine,2,FALSE),"")</f>
        <v/>
      </c>
      <c r="CN73" s="507"/>
      <c r="CO73" s="411" t="str">
        <f>IFERROR(VLOOKUP(CN72,Ereignistabelle[],2,FALSE),"")</f>
        <v/>
      </c>
      <c r="CP73" s="412"/>
      <c r="CQ73" s="412"/>
      <c r="CR73" s="412"/>
      <c r="CS73" s="412"/>
      <c r="CT73" s="413"/>
      <c r="CU73" s="413"/>
      <c r="CV73" s="426" t="str">
        <f>IFERROR(VLOOKUP(CN72,Serientermine,2,FALSE),"")</f>
        <v/>
      </c>
      <c r="CW73" s="507"/>
      <c r="CX73" s="416" t="str">
        <f>IFERROR(VLOOKUP(CW72,Ereignistabelle[],2,FALSE),"")</f>
        <v/>
      </c>
      <c r="CY73" s="412"/>
      <c r="CZ73" s="412"/>
      <c r="DA73" s="412"/>
      <c r="DB73" s="412"/>
      <c r="DC73" s="413"/>
      <c r="DD73" s="413"/>
      <c r="DE73" s="414" t="str">
        <f>IFERROR(VLOOKUP(CW72,Serientermine,2,FALSE),"")</f>
        <v/>
      </c>
    </row>
    <row r="74" spans="1:109" ht="18" customHeight="1" x14ac:dyDescent="0.25">
      <c r="A74" s="502" t="s">
        <v>15</v>
      </c>
      <c r="B74" s="506">
        <f>IF(DATE(Einstellungen!$F$47, 2, 0)&gt;Kalender!B72,B72+1,"")</f>
        <v>44225</v>
      </c>
      <c r="C74" s="404" t="str">
        <f>IFERROR(VLOOKUP(B74,FeiertageBW[#All],2,FALSE),"")</f>
        <v/>
      </c>
      <c r="D74" s="415"/>
      <c r="E74" s="415"/>
      <c r="F74" s="415"/>
      <c r="G74" s="409"/>
      <c r="H74" s="408"/>
      <c r="I74" s="408"/>
      <c r="J74" s="406"/>
      <c r="K74" s="506">
        <f>IF(DATE(Einstellungen!$F$47, 3, 0)&gt;Kalender!K72,K72+1,"")</f>
        <v>44253</v>
      </c>
      <c r="L74" s="404" t="str">
        <f>IFERROR(VLOOKUP(K74,FeiertageBW[#All],2,FALSE),"")</f>
        <v/>
      </c>
      <c r="M74" s="415"/>
      <c r="N74" s="415"/>
      <c r="O74" s="415"/>
      <c r="P74" s="409"/>
      <c r="Q74" s="408"/>
      <c r="R74" s="408"/>
      <c r="S74" s="406"/>
      <c r="T74" s="508">
        <f>IF(DATE(Einstellungen!$F$47, 4, 0)&gt;Kalender!T72,T72+1,"")</f>
        <v>44281</v>
      </c>
      <c r="U74" s="404" t="str">
        <f>IFERROR(VLOOKUP(T74,FeiertageBW[#All],2,FALSE),"")</f>
        <v/>
      </c>
      <c r="V74" s="415"/>
      <c r="W74" s="415"/>
      <c r="X74" s="415"/>
      <c r="Y74" s="409"/>
      <c r="Z74" s="408"/>
      <c r="AA74" s="408"/>
      <c r="AB74" s="406"/>
      <c r="AC74" s="506">
        <f>IF(DATE(Einstellungen!$F$47, 5, 0)&gt;Kalender!AC72,AC72+1,"")</f>
        <v>44316</v>
      </c>
      <c r="AD74" s="404" t="str">
        <f>IFERROR(VLOOKUP(AC74,FeiertageBW[#All],2,FALSE),"")</f>
        <v/>
      </c>
      <c r="AE74" s="415"/>
      <c r="AF74" s="415"/>
      <c r="AG74" s="415"/>
      <c r="AH74" s="409"/>
      <c r="AI74" s="408"/>
      <c r="AJ74" s="408"/>
      <c r="AK74" s="406"/>
      <c r="AL74" s="506">
        <f>IF(DATE(Einstellungen!$F$47, 6, 0)&gt;Kalender!AL72,AL72+1,"")</f>
        <v>44344</v>
      </c>
      <c r="AM74" s="404" t="str">
        <f>IFERROR(VLOOKUP(AL74,FeiertageBW[#All],2,FALSE),"")</f>
        <v/>
      </c>
      <c r="AN74" s="415"/>
      <c r="AO74" s="415"/>
      <c r="AP74" s="415"/>
      <c r="AQ74" s="409"/>
      <c r="AR74" s="408"/>
      <c r="AS74" s="408"/>
      <c r="AT74" s="406"/>
      <c r="AU74" s="506" t="str">
        <f>IF(DATE(Einstellungen!$F$47, 7, 0)&gt;Kalender!AU72,AU72+1,"")</f>
        <v/>
      </c>
      <c r="AV74" s="404" t="str">
        <f>IFERROR(VLOOKUP(AU74,FeiertageBW[#All],2,FALSE),"")</f>
        <v/>
      </c>
      <c r="AW74" s="415"/>
      <c r="AX74" s="415"/>
      <c r="AY74" s="415"/>
      <c r="AZ74" s="409"/>
      <c r="BA74" s="408"/>
      <c r="BB74" s="408"/>
      <c r="BC74" s="406"/>
      <c r="BD74" s="506">
        <f>IF(DATE(Einstellungen!$F$47, 8, 0)&gt;Kalender!BD72,BD72+1,"")</f>
        <v>44407</v>
      </c>
      <c r="BE74" s="404" t="str">
        <f>IFERROR(VLOOKUP(BD74,FeiertageBW[#All],2,FALSE),"")</f>
        <v/>
      </c>
      <c r="BF74" s="415"/>
      <c r="BG74" s="415"/>
      <c r="BH74" s="415"/>
      <c r="BI74" s="409"/>
      <c r="BJ74" s="408"/>
      <c r="BK74" s="408"/>
      <c r="BL74" s="406"/>
      <c r="BM74" s="506">
        <f>IF(DATE(Einstellungen!$F$47, 9, 0)&gt;Kalender!BM72,BM72+1,"")</f>
        <v>44435</v>
      </c>
      <c r="BN74" s="404" t="str">
        <f>IFERROR(VLOOKUP(BM74,FeiertageBW[#All],2,FALSE),"")</f>
        <v/>
      </c>
      <c r="BO74" s="415"/>
      <c r="BP74" s="415"/>
      <c r="BQ74" s="415"/>
      <c r="BR74" s="409"/>
      <c r="BS74" s="408"/>
      <c r="BT74" s="408"/>
      <c r="BU74" s="406"/>
      <c r="BV74" s="506" t="str">
        <f>IF(DATE(Einstellungen!$F$47, 10, 0)&gt;Kalender!BV72,BV72+1,"")</f>
        <v/>
      </c>
      <c r="BW74" s="404" t="str">
        <f>IFERROR(VLOOKUP(BV74,FeiertageBW[#All],2,FALSE),"")</f>
        <v/>
      </c>
      <c r="BX74" s="415"/>
      <c r="BY74" s="415"/>
      <c r="BZ74" s="415"/>
      <c r="CA74" s="409"/>
      <c r="CB74" s="408"/>
      <c r="CC74" s="408"/>
      <c r="CD74" s="406"/>
      <c r="CE74" s="506">
        <f>IF(DATE(Einstellungen!$F$47, 11, 0)&gt;Kalender!CE72,CE72+1,"")</f>
        <v>44498</v>
      </c>
      <c r="CF74" s="404" t="str">
        <f>IFERROR(VLOOKUP(CE74,FeiertageBW[#All],2,FALSE),"")</f>
        <v/>
      </c>
      <c r="CG74" s="415"/>
      <c r="CH74" s="415"/>
      <c r="CI74" s="415"/>
      <c r="CJ74" s="409"/>
      <c r="CK74" s="408"/>
      <c r="CL74" s="408"/>
      <c r="CM74" s="406"/>
      <c r="CN74" s="506">
        <f>IF(DATE(Einstellungen!$F$47, 12, 0)&gt;Kalender!CN72,CN72+1,"")</f>
        <v>44526</v>
      </c>
      <c r="CO74" s="404" t="str">
        <f>IFERROR(VLOOKUP(CN74,FeiertageBW[#All],2,FALSE),"")</f>
        <v/>
      </c>
      <c r="CP74" s="415"/>
      <c r="CQ74" s="415"/>
      <c r="CR74" s="415"/>
      <c r="CS74" s="409"/>
      <c r="CT74" s="408"/>
      <c r="CU74" s="408"/>
      <c r="CV74" s="406"/>
      <c r="CW74" s="506">
        <f>IF(DATE(Einstellungen!$F$47, 13, 0)&gt;Kalender!CW72,CW72+1,"")</f>
        <v>44561</v>
      </c>
      <c r="CX74" s="404" t="str">
        <f>IFERROR(VLOOKUP(CW74,FeiertageBW[#All],2,FALSE),"")</f>
        <v/>
      </c>
      <c r="CY74" s="415"/>
      <c r="CZ74" s="415"/>
      <c r="DA74" s="415"/>
      <c r="DB74" s="409"/>
      <c r="DC74" s="408"/>
      <c r="DD74" s="408"/>
      <c r="DE74" s="410"/>
    </row>
    <row r="75" spans="1:109" s="12" customFormat="1" ht="18" customHeight="1" x14ac:dyDescent="0.25">
      <c r="A75" s="502"/>
      <c r="B75" s="507"/>
      <c r="C75" s="416" t="str">
        <f>IFERROR(VLOOKUP(B74,Ereignistabelle[],2,FALSE),"")</f>
        <v/>
      </c>
      <c r="D75" s="412"/>
      <c r="E75" s="412"/>
      <c r="F75" s="412"/>
      <c r="G75" s="412"/>
      <c r="H75" s="413"/>
      <c r="I75" s="413"/>
      <c r="J75" s="426" t="str">
        <f>IFERROR(VLOOKUP(B74,Serientermine,2,FALSE),"")</f>
        <v/>
      </c>
      <c r="K75" s="507"/>
      <c r="L75" s="416" t="str">
        <f>IFERROR(VLOOKUP(K74,Ereignistabelle[],2,FALSE),"")</f>
        <v/>
      </c>
      <c r="M75" s="412"/>
      <c r="N75" s="412"/>
      <c r="O75" s="412"/>
      <c r="P75" s="412"/>
      <c r="Q75" s="413"/>
      <c r="R75" s="413"/>
      <c r="S75" s="426" t="str">
        <f>IFERROR(VLOOKUP(K74,Serientermine,2,FALSE),"")</f>
        <v/>
      </c>
      <c r="T75" s="509"/>
      <c r="U75" s="416" t="str">
        <f>IFERROR(VLOOKUP(T74,Ereignistabelle[],2,FALSE),"")</f>
        <v/>
      </c>
      <c r="V75" s="412"/>
      <c r="W75" s="412"/>
      <c r="X75" s="412"/>
      <c r="Y75" s="412"/>
      <c r="Z75" s="413"/>
      <c r="AA75" s="413"/>
      <c r="AB75" s="426" t="str">
        <f>IFERROR(VLOOKUP(T74,Serientermine,2,FALSE),"")</f>
        <v/>
      </c>
      <c r="AC75" s="507"/>
      <c r="AD75" s="416" t="str">
        <f>IFERROR(VLOOKUP(AC74,Ereignistabelle[],2,FALSE),"")</f>
        <v/>
      </c>
      <c r="AE75" s="412"/>
      <c r="AF75" s="412"/>
      <c r="AG75" s="412"/>
      <c r="AH75" s="412"/>
      <c r="AI75" s="413"/>
      <c r="AJ75" s="413"/>
      <c r="AK75" s="426" t="str">
        <f>IFERROR(VLOOKUP(AC74,Serientermine,2,FALSE),"")</f>
        <v/>
      </c>
      <c r="AL75" s="507"/>
      <c r="AM75" s="416" t="str">
        <f>IFERROR(VLOOKUP(AL74,Ereignistabelle[],2,FALSE),"")</f>
        <v/>
      </c>
      <c r="AN75" s="412"/>
      <c r="AO75" s="412"/>
      <c r="AP75" s="412"/>
      <c r="AQ75" s="412"/>
      <c r="AR75" s="413"/>
      <c r="AS75" s="413"/>
      <c r="AT75" s="426" t="str">
        <f>IFERROR(VLOOKUP(AL74,Serientermine,2,FALSE),"")</f>
        <v/>
      </c>
      <c r="AU75" s="507"/>
      <c r="AV75" s="416" t="str">
        <f>IFERROR(VLOOKUP(AU74,Ereignistabelle[],2,FALSE),"")</f>
        <v/>
      </c>
      <c r="AW75" s="412"/>
      <c r="AX75" s="412"/>
      <c r="AY75" s="412"/>
      <c r="AZ75" s="412"/>
      <c r="BA75" s="413"/>
      <c r="BB75" s="413"/>
      <c r="BC75" s="426" t="str">
        <f>IFERROR(VLOOKUP(AU74,Serientermine,2,FALSE),"")</f>
        <v/>
      </c>
      <c r="BD75" s="507"/>
      <c r="BE75" s="416" t="str">
        <f>IFERROR(VLOOKUP(BD74,Ereignistabelle[],2,FALSE),"")</f>
        <v/>
      </c>
      <c r="BF75" s="412"/>
      <c r="BG75" s="412"/>
      <c r="BH75" s="412"/>
      <c r="BI75" s="412"/>
      <c r="BJ75" s="413"/>
      <c r="BK75" s="413"/>
      <c r="BL75" s="426" t="str">
        <f>IFERROR(VLOOKUP(BD74,Serientermine,2,FALSE),"")</f>
        <v/>
      </c>
      <c r="BM75" s="507"/>
      <c r="BN75" s="416" t="str">
        <f>IFERROR(VLOOKUP(BM74,Ereignistabelle[],2,FALSE),"")</f>
        <v/>
      </c>
      <c r="BO75" s="412"/>
      <c r="BP75" s="412"/>
      <c r="BQ75" s="412"/>
      <c r="BR75" s="412"/>
      <c r="BS75" s="413"/>
      <c r="BT75" s="413"/>
      <c r="BU75" s="426" t="str">
        <f>IFERROR(VLOOKUP(BM74,Serientermine,2,FALSE),"")</f>
        <v/>
      </c>
      <c r="BV75" s="507"/>
      <c r="BW75" s="416" t="str">
        <f>IFERROR(VLOOKUP(BV74,Ereignistabelle[],2,FALSE),"")</f>
        <v/>
      </c>
      <c r="BX75" s="412"/>
      <c r="BY75" s="412"/>
      <c r="BZ75" s="412"/>
      <c r="CA75" s="412"/>
      <c r="CB75" s="413"/>
      <c r="CC75" s="413"/>
      <c r="CD75" s="426" t="str">
        <f>IFERROR(VLOOKUP(BV74,Serientermine,2,FALSE),"")</f>
        <v/>
      </c>
      <c r="CE75" s="507"/>
      <c r="CF75" s="416" t="str">
        <f>IFERROR(VLOOKUP(CE74,Ereignistabelle[],2,FALSE),"")</f>
        <v/>
      </c>
      <c r="CG75" s="412"/>
      <c r="CH75" s="412"/>
      <c r="CI75" s="412"/>
      <c r="CJ75" s="412"/>
      <c r="CK75" s="413"/>
      <c r="CL75" s="413"/>
      <c r="CM75" s="426" t="str">
        <f>IFERROR(VLOOKUP(CE74,Serientermine,2,FALSE),"")</f>
        <v/>
      </c>
      <c r="CN75" s="507"/>
      <c r="CO75" s="411" t="str">
        <f>IFERROR(VLOOKUP(CN74,Ereignistabelle[],2,FALSE),"")</f>
        <v/>
      </c>
      <c r="CP75" s="412"/>
      <c r="CQ75" s="412"/>
      <c r="CR75" s="412"/>
      <c r="CS75" s="412"/>
      <c r="CT75" s="413"/>
      <c r="CU75" s="413"/>
      <c r="CV75" s="426" t="str">
        <f>IFERROR(VLOOKUP(CN74,Serientermine,2,FALSE),"")</f>
        <v/>
      </c>
      <c r="CW75" s="507"/>
      <c r="CX75" s="416" t="str">
        <f>IFERROR(VLOOKUP(CW74,Ereignistabelle[],2,FALSE),"")</f>
        <v/>
      </c>
      <c r="CY75" s="412"/>
      <c r="CZ75" s="412"/>
      <c r="DA75" s="412"/>
      <c r="DB75" s="412"/>
      <c r="DC75" s="413"/>
      <c r="DD75" s="413"/>
      <c r="DE75" s="414" t="str">
        <f>IFERROR(VLOOKUP(CW74,Serientermine,2,FALSE),"")</f>
        <v/>
      </c>
    </row>
    <row r="76" spans="1:109" ht="18" customHeight="1" x14ac:dyDescent="0.25">
      <c r="A76" s="501" t="s">
        <v>16</v>
      </c>
      <c r="B76" s="510">
        <f>IF(DATE(Einstellungen!$F$47, 2, 0)&gt;Kalender!B74,B74+1,"")</f>
        <v>44226</v>
      </c>
      <c r="C76" s="417" t="str">
        <f>IFERROR(VLOOKUP(B76,FeiertageBW[#All],2,FALSE),"")</f>
        <v/>
      </c>
      <c r="D76" s="418"/>
      <c r="E76" s="418"/>
      <c r="F76" s="418"/>
      <c r="G76" s="419"/>
      <c r="H76" s="420"/>
      <c r="I76" s="420"/>
      <c r="J76" s="427"/>
      <c r="K76" s="510">
        <f>IF(DATE(Einstellungen!$F$47, 3, 0)&gt;Kalender!K74,K74+1,"")</f>
        <v>44254</v>
      </c>
      <c r="L76" s="417" t="str">
        <f>IFERROR(VLOOKUP(K76,FeiertageBW[#All],2,FALSE),"")</f>
        <v/>
      </c>
      <c r="M76" s="418"/>
      <c r="N76" s="418"/>
      <c r="O76" s="418"/>
      <c r="P76" s="419"/>
      <c r="Q76" s="420"/>
      <c r="R76" s="420"/>
      <c r="S76" s="427"/>
      <c r="T76" s="510">
        <f>IF(DATE(Einstellungen!$F$47, 4, 0)&gt;Kalender!T74,T74+1,"")</f>
        <v>44282</v>
      </c>
      <c r="U76" s="417" t="str">
        <f>IFERROR(VLOOKUP(T76,FeiertageBW[#All],2,FALSE),"")</f>
        <v/>
      </c>
      <c r="V76" s="418"/>
      <c r="W76" s="418"/>
      <c r="X76" s="418"/>
      <c r="Y76" s="419"/>
      <c r="Z76" s="420"/>
      <c r="AA76" s="420"/>
      <c r="AB76" s="427"/>
      <c r="AC76" s="510" t="str">
        <f>IF(DATE(Einstellungen!$F$47, 5, 0)&gt;Kalender!AC74,AC74+1,"")</f>
        <v/>
      </c>
      <c r="AD76" s="417" t="str">
        <f>IFERROR(VLOOKUP(AC76,FeiertageBW[#All],2,FALSE),"")</f>
        <v/>
      </c>
      <c r="AE76" s="418"/>
      <c r="AF76" s="418"/>
      <c r="AG76" s="418"/>
      <c r="AH76" s="419"/>
      <c r="AI76" s="420"/>
      <c r="AJ76" s="420"/>
      <c r="AK76" s="427"/>
      <c r="AL76" s="510">
        <f>IF(DATE(Einstellungen!$F$47, 6, 0)&gt;Kalender!AL74,AL74+1,"")</f>
        <v>44345</v>
      </c>
      <c r="AM76" s="417" t="str">
        <f>IFERROR(VLOOKUP(AL76,FeiertageBW[#All],2,FALSE),"")</f>
        <v/>
      </c>
      <c r="AN76" s="418"/>
      <c r="AO76" s="418"/>
      <c r="AP76" s="418"/>
      <c r="AQ76" s="419"/>
      <c r="AR76" s="420"/>
      <c r="AS76" s="420"/>
      <c r="AT76" s="427"/>
      <c r="AU76" s="510" t="str">
        <f>IF(DATE(Einstellungen!$F$47, 7, 0)&gt;Kalender!AU74,AU74+1,"")</f>
        <v/>
      </c>
      <c r="AV76" s="417" t="str">
        <f>IFERROR(VLOOKUP(AU76,FeiertageBW[#All],2,FALSE),"")</f>
        <v/>
      </c>
      <c r="AW76" s="418"/>
      <c r="AX76" s="418"/>
      <c r="AY76" s="418"/>
      <c r="AZ76" s="419"/>
      <c r="BA76" s="420"/>
      <c r="BB76" s="420"/>
      <c r="BC76" s="427"/>
      <c r="BD76" s="510">
        <f>IF(DATE(Einstellungen!$F$47, 8, 0)&gt;Kalender!BD74,BD74+1,"")</f>
        <v>44408</v>
      </c>
      <c r="BE76" s="417" t="str">
        <f>IFERROR(VLOOKUP(BD76,FeiertageBW[#All],2,FALSE),"")</f>
        <v/>
      </c>
      <c r="BF76" s="418"/>
      <c r="BG76" s="418"/>
      <c r="BH76" s="418"/>
      <c r="BI76" s="419"/>
      <c r="BJ76" s="420"/>
      <c r="BK76" s="420"/>
      <c r="BL76" s="427"/>
      <c r="BM76" s="510">
        <f>IF(DATE(Einstellungen!$F$47, 9, 0)&gt;Kalender!BM74,BM74+1,"")</f>
        <v>44436</v>
      </c>
      <c r="BN76" s="417" t="str">
        <f>IFERROR(VLOOKUP(BM76,FeiertageBW[#All],2,FALSE),"")</f>
        <v/>
      </c>
      <c r="BO76" s="418"/>
      <c r="BP76" s="418"/>
      <c r="BQ76" s="418"/>
      <c r="BR76" s="419"/>
      <c r="BS76" s="420"/>
      <c r="BT76" s="420"/>
      <c r="BU76" s="427"/>
      <c r="BV76" s="510" t="str">
        <f>IF(DATE(Einstellungen!$F$47, 10, 0)&gt;Kalender!BV74,BV74+1,"")</f>
        <v/>
      </c>
      <c r="BW76" s="417" t="str">
        <f>IFERROR(VLOOKUP(BV76,FeiertageBW[#All],2,FALSE),"")</f>
        <v/>
      </c>
      <c r="BX76" s="418"/>
      <c r="BY76" s="418"/>
      <c r="BZ76" s="418"/>
      <c r="CA76" s="419"/>
      <c r="CB76" s="420"/>
      <c r="CC76" s="420"/>
      <c r="CD76" s="427"/>
      <c r="CE76" s="510">
        <f>IF(DATE(Einstellungen!$F$47, 11, 0)&gt;Kalender!CE74,CE74+1,"")</f>
        <v>44499</v>
      </c>
      <c r="CF76" s="417" t="str">
        <f>IFERROR(VLOOKUP(CE76,FeiertageBW[#All],2,FALSE),"")</f>
        <v/>
      </c>
      <c r="CG76" s="418"/>
      <c r="CH76" s="418"/>
      <c r="CI76" s="418"/>
      <c r="CJ76" s="419"/>
      <c r="CK76" s="420"/>
      <c r="CL76" s="420"/>
      <c r="CM76" s="427"/>
      <c r="CN76" s="510">
        <f>IF(DATE(Einstellungen!$F$47, 12, 0)&gt;Kalender!CN74,CN74+1,"")</f>
        <v>44527</v>
      </c>
      <c r="CO76" s="417" t="str">
        <f>IFERROR(VLOOKUP(CN76,FeiertageBW[#All],2,FALSE),"")</f>
        <v/>
      </c>
      <c r="CP76" s="418"/>
      <c r="CQ76" s="418"/>
      <c r="CR76" s="418"/>
      <c r="CS76" s="419"/>
      <c r="CT76" s="420"/>
      <c r="CU76" s="420"/>
      <c r="CV76" s="427"/>
      <c r="CW76" s="510" t="str">
        <f>IF(DATE(Einstellungen!$F$47, 13, 0)&gt;Kalender!CW74,CW74+1,"")</f>
        <v/>
      </c>
      <c r="CX76" s="417" t="str">
        <f>IFERROR(VLOOKUP(CW76,FeiertageBW[#All],2,FALSE),"")</f>
        <v/>
      </c>
      <c r="CY76" s="418"/>
      <c r="CZ76" s="418"/>
      <c r="DA76" s="418"/>
      <c r="DB76" s="419"/>
      <c r="DC76" s="420"/>
      <c r="DD76" s="420"/>
      <c r="DE76" s="421"/>
    </row>
    <row r="77" spans="1:109" s="12" customFormat="1" ht="18" customHeight="1" x14ac:dyDescent="0.25">
      <c r="A77" s="501"/>
      <c r="B77" s="511"/>
      <c r="C77" s="422" t="str">
        <f>IFERROR(VLOOKUP(B76,Ereignistabelle[],2,FALSE),"")</f>
        <v/>
      </c>
      <c r="D77" s="423"/>
      <c r="E77" s="423"/>
      <c r="F77" s="423"/>
      <c r="G77" s="423"/>
      <c r="H77" s="424"/>
      <c r="I77" s="424"/>
      <c r="J77" s="428" t="str">
        <f>IFERROR(VLOOKUP(B76,Serientermine,2,FALSE),"")</f>
        <v/>
      </c>
      <c r="K77" s="511"/>
      <c r="L77" s="422" t="str">
        <f>IFERROR(VLOOKUP(K76,Ereignistabelle[],2,FALSE),"")</f>
        <v/>
      </c>
      <c r="M77" s="423"/>
      <c r="N77" s="423"/>
      <c r="O77" s="423"/>
      <c r="P77" s="423"/>
      <c r="Q77" s="424"/>
      <c r="R77" s="424"/>
      <c r="S77" s="428" t="str">
        <f>IFERROR(VLOOKUP(K76,Serientermine,2,FALSE),"")</f>
        <v/>
      </c>
      <c r="T77" s="511"/>
      <c r="U77" s="422" t="str">
        <f>IFERROR(VLOOKUP(T76,Ereignistabelle[],2,FALSE),"")</f>
        <v/>
      </c>
      <c r="V77" s="423"/>
      <c r="W77" s="423"/>
      <c r="X77" s="423"/>
      <c r="Y77" s="423"/>
      <c r="Z77" s="424"/>
      <c r="AA77" s="424"/>
      <c r="AB77" s="428" t="str">
        <f>IFERROR(VLOOKUP(T76,Serientermine,2,FALSE),"")</f>
        <v/>
      </c>
      <c r="AC77" s="511"/>
      <c r="AD77" s="422" t="str">
        <f>IFERROR(VLOOKUP(AC76,Ereignistabelle[],2,FALSE),"")</f>
        <v/>
      </c>
      <c r="AE77" s="423"/>
      <c r="AF77" s="423"/>
      <c r="AG77" s="423"/>
      <c r="AH77" s="423"/>
      <c r="AI77" s="424"/>
      <c r="AJ77" s="424"/>
      <c r="AK77" s="428" t="str">
        <f>IFERROR(VLOOKUP(AC76,Serientermine,2,FALSE),"")</f>
        <v/>
      </c>
      <c r="AL77" s="511"/>
      <c r="AM77" s="422" t="str">
        <f>IFERROR(VLOOKUP(AL76,Ereignistabelle[],2,FALSE),"")</f>
        <v/>
      </c>
      <c r="AN77" s="423"/>
      <c r="AO77" s="423"/>
      <c r="AP77" s="423"/>
      <c r="AQ77" s="423"/>
      <c r="AR77" s="424"/>
      <c r="AS77" s="424"/>
      <c r="AT77" s="428" t="str">
        <f>IFERROR(VLOOKUP(AL76,Serientermine,2,FALSE),"")</f>
        <v/>
      </c>
      <c r="AU77" s="511"/>
      <c r="AV77" s="422" t="str">
        <f>IFERROR(VLOOKUP(AU76,Ereignistabelle[],2,FALSE),"")</f>
        <v/>
      </c>
      <c r="AW77" s="423"/>
      <c r="AX77" s="423"/>
      <c r="AY77" s="423"/>
      <c r="AZ77" s="423"/>
      <c r="BA77" s="424"/>
      <c r="BB77" s="424"/>
      <c r="BC77" s="428" t="str">
        <f>IFERROR(VLOOKUP(AU76,Serientermine,2,FALSE),"")</f>
        <v/>
      </c>
      <c r="BD77" s="511"/>
      <c r="BE77" s="422" t="str">
        <f>IFERROR(VLOOKUP(BD76,Ereignistabelle[],2,FALSE),"")</f>
        <v/>
      </c>
      <c r="BF77" s="423"/>
      <c r="BG77" s="423"/>
      <c r="BH77" s="423"/>
      <c r="BI77" s="423"/>
      <c r="BJ77" s="424"/>
      <c r="BK77" s="424"/>
      <c r="BL77" s="428" t="str">
        <f>IFERROR(VLOOKUP(BD76,Serientermine,2,FALSE),"")</f>
        <v/>
      </c>
      <c r="BM77" s="511"/>
      <c r="BN77" s="422" t="str">
        <f>IFERROR(VLOOKUP(BM76,Ereignistabelle[],2,FALSE),"")</f>
        <v/>
      </c>
      <c r="BO77" s="423"/>
      <c r="BP77" s="423"/>
      <c r="BQ77" s="423"/>
      <c r="BR77" s="423"/>
      <c r="BS77" s="424"/>
      <c r="BT77" s="424"/>
      <c r="BU77" s="428" t="str">
        <f>IFERROR(VLOOKUP(BM76,Serientermine,2,FALSE),"")</f>
        <v/>
      </c>
      <c r="BV77" s="511"/>
      <c r="BW77" s="422" t="str">
        <f>IFERROR(VLOOKUP(BV76,Ereignistabelle[],2,FALSE),"")</f>
        <v/>
      </c>
      <c r="BX77" s="423"/>
      <c r="BY77" s="423"/>
      <c r="BZ77" s="423"/>
      <c r="CA77" s="423"/>
      <c r="CB77" s="424"/>
      <c r="CC77" s="424"/>
      <c r="CD77" s="428" t="str">
        <f>IFERROR(VLOOKUP(BV76,Serientermine,2,FALSE),"")</f>
        <v/>
      </c>
      <c r="CE77" s="511"/>
      <c r="CF77" s="422" t="str">
        <f>IFERROR(VLOOKUP(CE76,Ereignistabelle[],2,FALSE),"")</f>
        <v/>
      </c>
      <c r="CG77" s="423"/>
      <c r="CH77" s="423"/>
      <c r="CI77" s="423"/>
      <c r="CJ77" s="423"/>
      <c r="CK77" s="424"/>
      <c r="CL77" s="424"/>
      <c r="CM77" s="428" t="str">
        <f>IFERROR(VLOOKUP(CE76,Serientermine,2,FALSE),"")</f>
        <v/>
      </c>
      <c r="CN77" s="511"/>
      <c r="CO77" s="405" t="str">
        <f>IFERROR(VLOOKUP(CN76,Ereignistabelle[],2,FALSE),"")</f>
        <v/>
      </c>
      <c r="CP77" s="423"/>
      <c r="CQ77" s="423"/>
      <c r="CR77" s="423"/>
      <c r="CS77" s="423"/>
      <c r="CT77" s="424"/>
      <c r="CU77" s="424"/>
      <c r="CV77" s="428" t="str">
        <f>IFERROR(VLOOKUP(CN76,Serientermine,2,FALSE),"")</f>
        <v/>
      </c>
      <c r="CW77" s="511"/>
      <c r="CX77" s="422" t="str">
        <f>IFERROR(VLOOKUP(CW76,Ereignistabelle[],2,FALSE),"")</f>
        <v/>
      </c>
      <c r="CY77" s="423"/>
      <c r="CZ77" s="423"/>
      <c r="DA77" s="423"/>
      <c r="DB77" s="423"/>
      <c r="DC77" s="424"/>
      <c r="DD77" s="424"/>
      <c r="DE77" s="425" t="str">
        <f>IFERROR(VLOOKUP(CW76,Serientermine,2,FALSE),"")</f>
        <v/>
      </c>
    </row>
    <row r="78" spans="1:109" ht="18" customHeight="1" x14ac:dyDescent="0.25">
      <c r="A78" s="501" t="s">
        <v>17</v>
      </c>
      <c r="B78" s="510">
        <f>IF(DATE(Einstellungen!$F$47, 2, 0)&gt;Kalender!B76,B76+1,"")</f>
        <v>44227</v>
      </c>
      <c r="C78" s="417" t="str">
        <f>IFERROR(VLOOKUP(B78,FeiertageBW[#All],2,FALSE),"")</f>
        <v/>
      </c>
      <c r="D78" s="418"/>
      <c r="E78" s="418"/>
      <c r="F78" s="418"/>
      <c r="G78" s="419"/>
      <c r="H78" s="420"/>
      <c r="I78" s="420"/>
      <c r="J78" s="427"/>
      <c r="K78" s="510">
        <f>IF(DATE(Einstellungen!$F$47, 3, 0)&gt;Kalender!K76,K76+1,"")</f>
        <v>44255</v>
      </c>
      <c r="L78" s="417" t="str">
        <f>IFERROR(VLOOKUP(K78,FeiertageBW[#All],2,FALSE),"")</f>
        <v/>
      </c>
      <c r="M78" s="418"/>
      <c r="N78" s="418"/>
      <c r="O78" s="418"/>
      <c r="P78" s="419"/>
      <c r="Q78" s="420"/>
      <c r="R78" s="420"/>
      <c r="S78" s="427"/>
      <c r="T78" s="510">
        <f>IF(DATE(Einstellungen!$F$47, 4, 0)&gt;Kalender!T76,T76+1,"")</f>
        <v>44283</v>
      </c>
      <c r="U78" s="417" t="str">
        <f>IFERROR(VLOOKUP(T78,FeiertageBW[#All],2,FALSE),"")</f>
        <v/>
      </c>
      <c r="V78" s="418"/>
      <c r="W78" s="418"/>
      <c r="X78" s="418"/>
      <c r="Y78" s="419"/>
      <c r="Z78" s="420"/>
      <c r="AA78" s="420"/>
      <c r="AB78" s="427"/>
      <c r="AC78" s="510" t="str">
        <f>IF(DATE(Einstellungen!$F$47, 5, 0)&gt;Kalender!AC76,AC76+1,"")</f>
        <v/>
      </c>
      <c r="AD78" s="417" t="str">
        <f>IFERROR(VLOOKUP(AC78,FeiertageBW[#All],2,FALSE),"")</f>
        <v/>
      </c>
      <c r="AE78" s="418"/>
      <c r="AF78" s="418"/>
      <c r="AG78" s="418"/>
      <c r="AH78" s="419"/>
      <c r="AI78" s="420"/>
      <c r="AJ78" s="420"/>
      <c r="AK78" s="427"/>
      <c r="AL78" s="510">
        <f>IF(DATE(Einstellungen!$F$47, 6, 0)&gt;Kalender!AL76,AL76+1,"")</f>
        <v>44346</v>
      </c>
      <c r="AM78" s="417" t="str">
        <f>IFERROR(VLOOKUP(AL78,FeiertageBW[#All],2,FALSE),"")</f>
        <v/>
      </c>
      <c r="AN78" s="418"/>
      <c r="AO78" s="418"/>
      <c r="AP78" s="418"/>
      <c r="AQ78" s="419"/>
      <c r="AR78" s="420"/>
      <c r="AS78" s="420"/>
      <c r="AT78" s="427"/>
      <c r="AU78" s="510" t="str">
        <f>IF(DATE(Einstellungen!$F$47, 7, 0)&gt;Kalender!AU76,AU76+1,"")</f>
        <v/>
      </c>
      <c r="AV78" s="417" t="str">
        <f>IFERROR(VLOOKUP(AU78,FeiertageBW[#All],2,FALSE),"")</f>
        <v/>
      </c>
      <c r="AW78" s="418"/>
      <c r="AX78" s="418"/>
      <c r="AY78" s="418"/>
      <c r="AZ78" s="419"/>
      <c r="BA78" s="420"/>
      <c r="BB78" s="420"/>
      <c r="BC78" s="427"/>
      <c r="BD78" s="510" t="str">
        <f>IF(DATE(Einstellungen!$F$47, 8, 0)&gt;Kalender!BD76,BD76+1,"")</f>
        <v/>
      </c>
      <c r="BE78" s="417" t="str">
        <f>IFERROR(VLOOKUP(BD78,FeiertageBW[#All],2,FALSE),"")</f>
        <v/>
      </c>
      <c r="BF78" s="418"/>
      <c r="BG78" s="418"/>
      <c r="BH78" s="418"/>
      <c r="BI78" s="419"/>
      <c r="BJ78" s="420"/>
      <c r="BK78" s="420"/>
      <c r="BL78" s="427"/>
      <c r="BM78" s="510">
        <f>IF(DATE(Einstellungen!$F$47, 9, 0)&gt;Kalender!BM76,BM76+1,"")</f>
        <v>44437</v>
      </c>
      <c r="BN78" s="417" t="str">
        <f>IFERROR(VLOOKUP(BM78,FeiertageBW[#All],2,FALSE),"")</f>
        <v/>
      </c>
      <c r="BO78" s="418"/>
      <c r="BP78" s="418"/>
      <c r="BQ78" s="418"/>
      <c r="BR78" s="419"/>
      <c r="BS78" s="420"/>
      <c r="BT78" s="420"/>
      <c r="BU78" s="427"/>
      <c r="BV78" s="510" t="str">
        <f>IF(DATE(Einstellungen!$F$47, 10, 0)&gt;Kalender!BV76,BV76+1,"")</f>
        <v/>
      </c>
      <c r="BW78" s="417" t="str">
        <f>IFERROR(VLOOKUP(BV78,FeiertageBW[#All],2,FALSE),"")</f>
        <v/>
      </c>
      <c r="BX78" s="418"/>
      <c r="BY78" s="418"/>
      <c r="BZ78" s="418"/>
      <c r="CA78" s="419"/>
      <c r="CB78" s="420"/>
      <c r="CC78" s="420"/>
      <c r="CD78" s="427"/>
      <c r="CE78" s="510">
        <f>IF(DATE(Einstellungen!$F$47, 11, 0)&gt;Kalender!CE76,CE76+1,"")</f>
        <v>44500</v>
      </c>
      <c r="CF78" s="417" t="str">
        <f>IFERROR(VLOOKUP(CE78,FeiertageBW[#All],2,FALSE),"")</f>
        <v/>
      </c>
      <c r="CG78" s="418"/>
      <c r="CH78" s="418"/>
      <c r="CI78" s="418"/>
      <c r="CJ78" s="419"/>
      <c r="CK78" s="420"/>
      <c r="CL78" s="420"/>
      <c r="CM78" s="427"/>
      <c r="CN78" s="510">
        <f>IF(DATE(Einstellungen!$F$47, 12, 0)&gt;Kalender!CN76,CN76+1,"")</f>
        <v>44528</v>
      </c>
      <c r="CO78" s="417" t="str">
        <f>IFERROR(VLOOKUP(CN78,FeiertageBW[#All],2,FALSE),"")</f>
        <v>1. Advent</v>
      </c>
      <c r="CP78" s="418"/>
      <c r="CQ78" s="418"/>
      <c r="CR78" s="418"/>
      <c r="CS78" s="419"/>
      <c r="CT78" s="420"/>
      <c r="CU78" s="420"/>
      <c r="CV78" s="427"/>
      <c r="CW78" s="510" t="str">
        <f>IF(DATE(Einstellungen!$F$47, 13, 0)&gt;Kalender!CW76,CW76+1,"")</f>
        <v/>
      </c>
      <c r="CX78" s="417" t="str">
        <f>IFERROR(VLOOKUP(CW78,FeiertageBW[#All],2,FALSE),"")</f>
        <v/>
      </c>
      <c r="CY78" s="418"/>
      <c r="CZ78" s="418"/>
      <c r="DA78" s="418"/>
      <c r="DB78" s="419"/>
      <c r="DC78" s="420"/>
      <c r="DD78" s="420"/>
      <c r="DE78" s="421"/>
    </row>
    <row r="79" spans="1:109" s="12" customFormat="1" ht="18" customHeight="1" x14ac:dyDescent="0.25">
      <c r="A79" s="501"/>
      <c r="B79" s="511"/>
      <c r="C79" s="422" t="str">
        <f>IFERROR(VLOOKUP(B78,Ereignistabelle[],2,FALSE),"")</f>
        <v/>
      </c>
      <c r="D79" s="423"/>
      <c r="E79" s="423"/>
      <c r="F79" s="423"/>
      <c r="G79" s="423"/>
      <c r="H79" s="424"/>
      <c r="I79" s="424"/>
      <c r="J79" s="428" t="str">
        <f>IFERROR(VLOOKUP(B78,Serientermine,2,FALSE),"")</f>
        <v/>
      </c>
      <c r="K79" s="511"/>
      <c r="L79" s="422" t="str">
        <f>IFERROR(VLOOKUP(K78,Ereignistabelle[],2,FALSE),"")</f>
        <v/>
      </c>
      <c r="M79" s="423"/>
      <c r="N79" s="423"/>
      <c r="O79" s="423"/>
      <c r="P79" s="423"/>
      <c r="Q79" s="424"/>
      <c r="R79" s="424"/>
      <c r="S79" s="428" t="str">
        <f>IFERROR(VLOOKUP(K78,Serientermine,2,FALSE),"")</f>
        <v/>
      </c>
      <c r="T79" s="511"/>
      <c r="U79" s="422" t="str">
        <f>IFERROR(VLOOKUP(T78,Ereignistabelle[],2,FALSE),"")</f>
        <v/>
      </c>
      <c r="V79" s="423"/>
      <c r="W79" s="423"/>
      <c r="X79" s="423"/>
      <c r="Y79" s="423"/>
      <c r="Z79" s="424"/>
      <c r="AA79" s="424"/>
      <c r="AB79" s="428" t="str">
        <f>IFERROR(VLOOKUP(T78,Serientermine,2,FALSE),"")</f>
        <v/>
      </c>
      <c r="AC79" s="511"/>
      <c r="AD79" s="422" t="str">
        <f>IFERROR(VLOOKUP(AC78,Ereignistabelle[],2,FALSE),"")</f>
        <v/>
      </c>
      <c r="AE79" s="423"/>
      <c r="AF79" s="423"/>
      <c r="AG79" s="423"/>
      <c r="AH79" s="423"/>
      <c r="AI79" s="424"/>
      <c r="AJ79" s="424"/>
      <c r="AK79" s="428" t="str">
        <f>IFERROR(VLOOKUP(AC78,Serientermine,2,FALSE),"")</f>
        <v/>
      </c>
      <c r="AL79" s="511"/>
      <c r="AM79" s="422" t="str">
        <f>IFERROR(VLOOKUP(AL78,Ereignistabelle[],2,FALSE),"")</f>
        <v/>
      </c>
      <c r="AN79" s="423"/>
      <c r="AO79" s="423"/>
      <c r="AP79" s="423"/>
      <c r="AQ79" s="423"/>
      <c r="AR79" s="424"/>
      <c r="AS79" s="424"/>
      <c r="AT79" s="428" t="str">
        <f>IFERROR(VLOOKUP(AL78,Serientermine,2,FALSE),"")</f>
        <v/>
      </c>
      <c r="AU79" s="511"/>
      <c r="AV79" s="422" t="str">
        <f>IFERROR(VLOOKUP(AU78,Ereignistabelle[],2,FALSE),"")</f>
        <v/>
      </c>
      <c r="AW79" s="423"/>
      <c r="AX79" s="423"/>
      <c r="AY79" s="423"/>
      <c r="AZ79" s="423"/>
      <c r="BA79" s="424"/>
      <c r="BB79" s="424"/>
      <c r="BC79" s="428" t="str">
        <f>IFERROR(VLOOKUP(AU78,Serientermine,2,FALSE),"")</f>
        <v/>
      </c>
      <c r="BD79" s="511"/>
      <c r="BE79" s="422" t="str">
        <f>IFERROR(VLOOKUP(BD78,Ereignistabelle[],2,FALSE),"")</f>
        <v/>
      </c>
      <c r="BF79" s="423"/>
      <c r="BG79" s="423"/>
      <c r="BH79" s="423"/>
      <c r="BI79" s="423"/>
      <c r="BJ79" s="424"/>
      <c r="BK79" s="424"/>
      <c r="BL79" s="428" t="str">
        <f>IFERROR(VLOOKUP(BD78,Serientermine,2,FALSE),"")</f>
        <v/>
      </c>
      <c r="BM79" s="511"/>
      <c r="BN79" s="422" t="str">
        <f>IFERROR(VLOOKUP(BM78,Ereignistabelle[],2,FALSE),"")</f>
        <v/>
      </c>
      <c r="BO79" s="423"/>
      <c r="BP79" s="423"/>
      <c r="BQ79" s="423"/>
      <c r="BR79" s="423"/>
      <c r="BS79" s="424"/>
      <c r="BT79" s="424"/>
      <c r="BU79" s="428" t="str">
        <f>IFERROR(VLOOKUP(BM78,Serientermine,2,FALSE),"")</f>
        <v/>
      </c>
      <c r="BV79" s="511"/>
      <c r="BW79" s="422" t="str">
        <f>IFERROR(VLOOKUP(BV78,Ereignistabelle[],2,FALSE),"")</f>
        <v/>
      </c>
      <c r="BX79" s="423"/>
      <c r="BY79" s="423"/>
      <c r="BZ79" s="423"/>
      <c r="CA79" s="423"/>
      <c r="CB79" s="424"/>
      <c r="CC79" s="424"/>
      <c r="CD79" s="428" t="str">
        <f>IFERROR(VLOOKUP(BV78,Serientermine,2,FALSE),"")</f>
        <v/>
      </c>
      <c r="CE79" s="511"/>
      <c r="CF79" s="422" t="str">
        <f>IFERROR(VLOOKUP(CE78,Ereignistabelle[],2,FALSE),"")</f>
        <v/>
      </c>
      <c r="CG79" s="423"/>
      <c r="CH79" s="423"/>
      <c r="CI79" s="423"/>
      <c r="CJ79" s="423"/>
      <c r="CK79" s="424"/>
      <c r="CL79" s="424"/>
      <c r="CM79" s="428" t="str">
        <f>IFERROR(VLOOKUP(CE78,Serientermine,2,FALSE),"")</f>
        <v/>
      </c>
      <c r="CN79" s="511"/>
      <c r="CO79" s="405" t="str">
        <f>IFERROR(VLOOKUP(CN78,Ereignistabelle[],2,FALSE),"")</f>
        <v/>
      </c>
      <c r="CP79" s="423"/>
      <c r="CQ79" s="423"/>
      <c r="CR79" s="423"/>
      <c r="CS79" s="423"/>
      <c r="CT79" s="424"/>
      <c r="CU79" s="424"/>
      <c r="CV79" s="428" t="str">
        <f>IFERROR(VLOOKUP(CN78,Serientermine,2,FALSE),"")</f>
        <v/>
      </c>
      <c r="CW79" s="511"/>
      <c r="CX79" s="422" t="str">
        <f>IFERROR(VLOOKUP(CW78,Ereignistabelle[],2,FALSE),"")</f>
        <v/>
      </c>
      <c r="CY79" s="423"/>
      <c r="CZ79" s="423"/>
      <c r="DA79" s="423"/>
      <c r="DB79" s="423"/>
      <c r="DC79" s="424"/>
      <c r="DD79" s="424"/>
      <c r="DE79" s="425" t="str">
        <f>IFERROR(VLOOKUP(CW78,Serientermine,2,FALSE),"")</f>
        <v/>
      </c>
    </row>
    <row r="80" spans="1:109" ht="18" customHeight="1" x14ac:dyDescent="0.25">
      <c r="A80" s="502" t="s">
        <v>18</v>
      </c>
      <c r="B80" s="506" t="str">
        <f>IF(DATE(Einstellungen!$F$47, 2, 0)&gt;Kalender!B78,B78+1,"")</f>
        <v/>
      </c>
      <c r="C80" s="404" t="str">
        <f>IFERROR(VLOOKUP(B80,FeiertageBW[#All],2,FALSE),"")</f>
        <v/>
      </c>
      <c r="D80" s="415"/>
      <c r="E80" s="415"/>
      <c r="F80" s="415"/>
      <c r="G80" s="409"/>
      <c r="H80" s="408"/>
      <c r="I80" s="408"/>
      <c r="J80" s="406"/>
      <c r="K80" s="506" t="str">
        <f>IF(DATE(Einstellungen!$F$47, 3, 0)&gt;Kalender!K78,K78+1,"")</f>
        <v/>
      </c>
      <c r="L80" s="404" t="str">
        <f>IFERROR(VLOOKUP(K80,FeiertageBW[#All],2,FALSE),"")</f>
        <v/>
      </c>
      <c r="M80" s="415"/>
      <c r="N80" s="415"/>
      <c r="O80" s="415"/>
      <c r="P80" s="409"/>
      <c r="Q80" s="408"/>
      <c r="R80" s="408"/>
      <c r="S80" s="406"/>
      <c r="T80" s="508">
        <f>IF(DATE(Einstellungen!$F$47, 4, 0)&gt;Kalender!T78,T78+1,"")</f>
        <v>44284</v>
      </c>
      <c r="U80" s="404" t="str">
        <f>IFERROR(VLOOKUP(T80,FeiertageBW[#All],2,FALSE),"")</f>
        <v/>
      </c>
      <c r="V80" s="415"/>
      <c r="W80" s="415"/>
      <c r="X80" s="415"/>
      <c r="Y80" s="409"/>
      <c r="Z80" s="408"/>
      <c r="AA80" s="408"/>
      <c r="AB80" s="406"/>
      <c r="AC80" s="506" t="str">
        <f>IF(DATE(Einstellungen!$F$47, 5, 0)&gt;Kalender!AC78,AC78+1,"")</f>
        <v/>
      </c>
      <c r="AD80" s="404" t="str">
        <f>IFERROR(VLOOKUP(AC80,FeiertageBW[#All],2,FALSE),"")</f>
        <v/>
      </c>
      <c r="AE80" s="415"/>
      <c r="AF80" s="415"/>
      <c r="AG80" s="415"/>
      <c r="AH80" s="409"/>
      <c r="AI80" s="408"/>
      <c r="AJ80" s="408"/>
      <c r="AK80" s="406"/>
      <c r="AL80" s="506">
        <f>IF(DATE(Einstellungen!$F$47, 6, 0)&gt;Kalender!AL78,AL78+1,"")</f>
        <v>44347</v>
      </c>
      <c r="AM80" s="404" t="str">
        <f>IFERROR(VLOOKUP(AL80,FeiertageBW[#All],2,FALSE),"")</f>
        <v/>
      </c>
      <c r="AN80" s="415"/>
      <c r="AO80" s="415"/>
      <c r="AP80" s="415"/>
      <c r="AQ80" s="409"/>
      <c r="AR80" s="408"/>
      <c r="AS80" s="408"/>
      <c r="AT80" s="406"/>
      <c r="AU80" s="506" t="str">
        <f>IF(DATE(Einstellungen!$F$47, 7, 0)&gt;Kalender!AU78,AU78+1,"")</f>
        <v/>
      </c>
      <c r="AV80" s="404" t="str">
        <f>IFERROR(VLOOKUP(AU80,FeiertageBW[#All],2,FALSE),"")</f>
        <v/>
      </c>
      <c r="AW80" s="415"/>
      <c r="AX80" s="415"/>
      <c r="AY80" s="415"/>
      <c r="AZ80" s="409"/>
      <c r="BA80" s="408"/>
      <c r="BB80" s="408"/>
      <c r="BC80" s="406"/>
      <c r="BD80" s="506" t="str">
        <f>IF(DATE(Einstellungen!$F$47, 8, 0)&gt;Kalender!BD78,BD78+1,"")</f>
        <v/>
      </c>
      <c r="BE80" s="404" t="str">
        <f>IFERROR(VLOOKUP(BD80,FeiertageBW[#All],2,FALSE),"")</f>
        <v/>
      </c>
      <c r="BF80" s="415"/>
      <c r="BG80" s="415"/>
      <c r="BH80" s="415"/>
      <c r="BI80" s="409"/>
      <c r="BJ80" s="408"/>
      <c r="BK80" s="408"/>
      <c r="BL80" s="406"/>
      <c r="BM80" s="506">
        <f>IF(DATE(Einstellungen!$F$47, 9, 0)&gt;Kalender!BM78,BM78+1,"")</f>
        <v>44438</v>
      </c>
      <c r="BN80" s="404" t="str">
        <f>IFERROR(VLOOKUP(BM80,FeiertageBW[#All],2,FALSE),"")</f>
        <v/>
      </c>
      <c r="BO80" s="415"/>
      <c r="BP80" s="415"/>
      <c r="BQ80" s="415"/>
      <c r="BR80" s="409"/>
      <c r="BS80" s="408"/>
      <c r="BT80" s="408"/>
      <c r="BU80" s="406"/>
      <c r="BV80" s="506" t="str">
        <f>IF(DATE(Einstellungen!$F$47, 10, 0)&gt;Kalender!BV78,BV78+1,"")</f>
        <v/>
      </c>
      <c r="BW80" s="404" t="str">
        <f>IFERROR(VLOOKUP(BV80,FeiertageBW[#All],2,FALSE),"")</f>
        <v/>
      </c>
      <c r="BX80" s="415"/>
      <c r="BY80" s="415"/>
      <c r="BZ80" s="415"/>
      <c r="CA80" s="409"/>
      <c r="CB80" s="408"/>
      <c r="CC80" s="408"/>
      <c r="CD80" s="406"/>
      <c r="CE80" s="506" t="str">
        <f>IF(DATE(Einstellungen!$F$47, 11, 0)&gt;Kalender!CE78,CE78+1,"")</f>
        <v/>
      </c>
      <c r="CF80" s="404" t="str">
        <f>IFERROR(VLOOKUP(CE80,FeiertageBW[#All],2,FALSE),"")</f>
        <v/>
      </c>
      <c r="CG80" s="415"/>
      <c r="CH80" s="415"/>
      <c r="CI80" s="415"/>
      <c r="CJ80" s="409"/>
      <c r="CK80" s="408"/>
      <c r="CL80" s="408"/>
      <c r="CM80" s="406"/>
      <c r="CN80" s="506">
        <f>IF(DATE(Einstellungen!$F$47, 12, 0)&gt;Kalender!CN78,CN78+1,"")</f>
        <v>44529</v>
      </c>
      <c r="CO80" s="404" t="str">
        <f>IFERROR(VLOOKUP(CN80,FeiertageBW[#All],2,FALSE),"")</f>
        <v/>
      </c>
      <c r="CP80" s="415"/>
      <c r="CQ80" s="415"/>
      <c r="CR80" s="415"/>
      <c r="CS80" s="409"/>
      <c r="CT80" s="408"/>
      <c r="CU80" s="408"/>
      <c r="CV80" s="406"/>
      <c r="CW80" s="506" t="str">
        <f>IF(DATE(Einstellungen!$F$47, 13, 0)&gt;Kalender!CW78,CW78+1,"")</f>
        <v/>
      </c>
      <c r="CX80" s="404" t="str">
        <f>IFERROR(VLOOKUP(CW80,FeiertageBW[#All],2,FALSE),"")</f>
        <v/>
      </c>
      <c r="CY80" s="415"/>
      <c r="CZ80" s="415"/>
      <c r="DA80" s="415"/>
      <c r="DB80" s="409"/>
      <c r="DC80" s="408"/>
      <c r="DD80" s="408"/>
      <c r="DE80" s="410"/>
    </row>
    <row r="81" spans="1:109" s="12" customFormat="1" ht="18" customHeight="1" x14ac:dyDescent="0.25">
      <c r="A81" s="502"/>
      <c r="B81" s="507"/>
      <c r="C81" s="416" t="str">
        <f>IFERROR(VLOOKUP(B80,Ereignistabelle[],2,FALSE),"")</f>
        <v/>
      </c>
      <c r="D81" s="412"/>
      <c r="E81" s="412"/>
      <c r="F81" s="412"/>
      <c r="G81" s="412"/>
      <c r="H81" s="413"/>
      <c r="I81" s="413"/>
      <c r="J81" s="426" t="str">
        <f>IFERROR(VLOOKUP(B80,Serientermine,2,FALSE),"")</f>
        <v/>
      </c>
      <c r="K81" s="507"/>
      <c r="L81" s="416" t="str">
        <f>IFERROR(VLOOKUP(K80,Ereignistabelle[],2,FALSE),"")</f>
        <v/>
      </c>
      <c r="M81" s="412"/>
      <c r="N81" s="412"/>
      <c r="O81" s="412"/>
      <c r="P81" s="412"/>
      <c r="Q81" s="413"/>
      <c r="R81" s="413"/>
      <c r="S81" s="426" t="str">
        <f>IFERROR(VLOOKUP(K80,Serientermine,2,FALSE),"")</f>
        <v/>
      </c>
      <c r="T81" s="509"/>
      <c r="U81" s="416" t="str">
        <f>IFERROR(VLOOKUP(T80,Ereignistabelle[],2,FALSE),"")</f>
        <v/>
      </c>
      <c r="V81" s="412"/>
      <c r="W81" s="412"/>
      <c r="X81" s="412"/>
      <c r="Y81" s="412"/>
      <c r="Z81" s="413"/>
      <c r="AA81" s="413"/>
      <c r="AB81" s="426" t="str">
        <f>IFERROR(VLOOKUP(T80,Serientermine,2,FALSE),"")</f>
        <v/>
      </c>
      <c r="AC81" s="507"/>
      <c r="AD81" s="416" t="str">
        <f>IFERROR(VLOOKUP(AC80,Ereignistabelle[],2,FALSE),"")</f>
        <v/>
      </c>
      <c r="AE81" s="412"/>
      <c r="AF81" s="412"/>
      <c r="AG81" s="412"/>
      <c r="AH81" s="412"/>
      <c r="AI81" s="413"/>
      <c r="AJ81" s="413"/>
      <c r="AK81" s="426" t="str">
        <f>IFERROR(VLOOKUP(AC80,Serientermine,2,FALSE),"")</f>
        <v/>
      </c>
      <c r="AL81" s="507"/>
      <c r="AM81" s="416" t="str">
        <f>IFERROR(VLOOKUP(AL80,Ereignistabelle[],2,FALSE),"")</f>
        <v/>
      </c>
      <c r="AN81" s="412"/>
      <c r="AO81" s="412"/>
      <c r="AP81" s="412"/>
      <c r="AQ81" s="412"/>
      <c r="AR81" s="413"/>
      <c r="AS81" s="413"/>
      <c r="AT81" s="426" t="str">
        <f>IFERROR(VLOOKUP(AL80,Serientermine,2,FALSE),"")</f>
        <v/>
      </c>
      <c r="AU81" s="507"/>
      <c r="AV81" s="416" t="str">
        <f>IFERROR(VLOOKUP(AU80,Ereignistabelle[],2,FALSE),"")</f>
        <v/>
      </c>
      <c r="AW81" s="412"/>
      <c r="AX81" s="412"/>
      <c r="AY81" s="412"/>
      <c r="AZ81" s="412"/>
      <c r="BA81" s="413"/>
      <c r="BB81" s="413"/>
      <c r="BC81" s="426" t="str">
        <f>IFERROR(VLOOKUP(AU80,Serientermine,2,FALSE),"")</f>
        <v/>
      </c>
      <c r="BD81" s="507"/>
      <c r="BE81" s="416" t="str">
        <f>IFERROR(VLOOKUP(BD80,Ereignistabelle[],2,FALSE),"")</f>
        <v/>
      </c>
      <c r="BF81" s="412"/>
      <c r="BG81" s="412"/>
      <c r="BH81" s="412"/>
      <c r="BI81" s="412"/>
      <c r="BJ81" s="413"/>
      <c r="BK81" s="413"/>
      <c r="BL81" s="426" t="str">
        <f>IFERROR(VLOOKUP(BD80,Serientermine,2,FALSE),"")</f>
        <v/>
      </c>
      <c r="BM81" s="507"/>
      <c r="BN81" s="416" t="str">
        <f>IFERROR(VLOOKUP(BM80,Ereignistabelle[],2,FALSE),"")</f>
        <v/>
      </c>
      <c r="BO81" s="412"/>
      <c r="BP81" s="412"/>
      <c r="BQ81" s="412"/>
      <c r="BR81" s="412"/>
      <c r="BS81" s="413"/>
      <c r="BT81" s="413"/>
      <c r="BU81" s="426" t="str">
        <f>IFERROR(VLOOKUP(BM80,Serientermine,2,FALSE),"")</f>
        <v/>
      </c>
      <c r="BV81" s="507"/>
      <c r="BW81" s="416" t="str">
        <f>IFERROR(VLOOKUP(BV80,Ereignistabelle[],2,FALSE),"")</f>
        <v/>
      </c>
      <c r="BX81" s="412"/>
      <c r="BY81" s="412"/>
      <c r="BZ81" s="412"/>
      <c r="CA81" s="412"/>
      <c r="CB81" s="413"/>
      <c r="CC81" s="413"/>
      <c r="CD81" s="426" t="str">
        <f>IFERROR(VLOOKUP(BV80,Serientermine,2,FALSE),"")</f>
        <v/>
      </c>
      <c r="CE81" s="507"/>
      <c r="CF81" s="416" t="str">
        <f>IFERROR(VLOOKUP(CE80,Ereignistabelle[],2,FALSE),"")</f>
        <v/>
      </c>
      <c r="CG81" s="412"/>
      <c r="CH81" s="412"/>
      <c r="CI81" s="412"/>
      <c r="CJ81" s="412"/>
      <c r="CK81" s="413"/>
      <c r="CL81" s="413"/>
      <c r="CM81" s="426" t="str">
        <f>IFERROR(VLOOKUP(CE80,Serientermine,2,FALSE),"")</f>
        <v/>
      </c>
      <c r="CN81" s="507"/>
      <c r="CO81" s="411" t="str">
        <f>IFERROR(VLOOKUP(CN80,Ereignistabelle[],2,FALSE),"")</f>
        <v/>
      </c>
      <c r="CP81" s="412"/>
      <c r="CQ81" s="412"/>
      <c r="CR81" s="412"/>
      <c r="CS81" s="412"/>
      <c r="CT81" s="413"/>
      <c r="CU81" s="413"/>
      <c r="CV81" s="426" t="str">
        <f>IFERROR(VLOOKUP(CN80,Serientermine,2,FALSE),"")</f>
        <v/>
      </c>
      <c r="CW81" s="507"/>
      <c r="CX81" s="416" t="str">
        <f>IFERROR(VLOOKUP(CW80,Ereignistabelle[],2,FALSE),"")</f>
        <v/>
      </c>
      <c r="CY81" s="412"/>
      <c r="CZ81" s="412"/>
      <c r="DA81" s="412"/>
      <c r="DB81" s="412"/>
      <c r="DC81" s="413"/>
      <c r="DD81" s="413"/>
      <c r="DE81" s="414" t="str">
        <f>IFERROR(VLOOKUP(CW80,Serientermine,2,FALSE),"")</f>
        <v/>
      </c>
    </row>
    <row r="82" spans="1:109" ht="18" customHeight="1" x14ac:dyDescent="0.25">
      <c r="A82" s="502" t="s">
        <v>14</v>
      </c>
      <c r="B82" s="506" t="str">
        <f>IF(DATE(Einstellungen!$F$47, 2, 0)&gt;Kalender!B80,B80+1,"")</f>
        <v/>
      </c>
      <c r="C82" s="404" t="str">
        <f>IFERROR(VLOOKUP(B82,FeiertageBW[#All],2,FALSE),"")</f>
        <v/>
      </c>
      <c r="D82" s="415"/>
      <c r="E82" s="415"/>
      <c r="F82" s="415"/>
      <c r="G82" s="409"/>
      <c r="H82" s="408"/>
      <c r="I82" s="408"/>
      <c r="J82" s="406" t="str">
        <f>IF(B82&lt;&gt;"",TRUNC((B82-WEEKDAY(B82,2)-DATE(YEAR(B82+4-WEEKDAY(B82,2)),1,-10))/7)&amp;"","")</f>
        <v/>
      </c>
      <c r="K82" s="506" t="str">
        <f>IF(DATE(Einstellungen!$F$47, 3, 0)&gt;Kalender!K80,K80+1,"")</f>
        <v/>
      </c>
      <c r="L82" s="404" t="str">
        <f>IFERROR(VLOOKUP(K82,FeiertageBW[#All],2,FALSE),"")</f>
        <v/>
      </c>
      <c r="M82" s="415"/>
      <c r="N82" s="415"/>
      <c r="O82" s="415"/>
      <c r="P82" s="409"/>
      <c r="Q82" s="408"/>
      <c r="R82" s="408"/>
      <c r="S82" s="406" t="str">
        <f>IF(K82&lt;&gt;"",TRUNC((K82-WEEKDAY(K82,2)-DATE(YEAR(K82+4-WEEKDAY(K82,2)),1,-10))/7)&amp;"","")</f>
        <v/>
      </c>
      <c r="T82" s="508">
        <f>IF(DATE(Einstellungen!$F$47, 4, 0)&gt;Kalender!T80,T80+1,"")</f>
        <v>44285</v>
      </c>
      <c r="U82" s="404" t="str">
        <f>IFERROR(VLOOKUP(T82,FeiertageBW[#All],2,FALSE),"")</f>
        <v/>
      </c>
      <c r="V82" s="415"/>
      <c r="W82" s="415"/>
      <c r="X82" s="415"/>
      <c r="Y82" s="409"/>
      <c r="Z82" s="408"/>
      <c r="AA82" s="408"/>
      <c r="AB82" s="406" t="str">
        <f>IF(T82&lt;&gt;"",TRUNC((T82-WEEKDAY(T82,2)-DATE(YEAR(T82+4-WEEKDAY(T82,2)),1,-10))/7)&amp;"","")</f>
        <v>13</v>
      </c>
      <c r="AC82" s="506" t="str">
        <f>IF(DATE(Einstellungen!$F$47, 5, 0)&gt;Kalender!AC80,AC80+1,"")</f>
        <v/>
      </c>
      <c r="AD82" s="404" t="str">
        <f>IFERROR(VLOOKUP(AC82,FeiertageBW[#All],2,FALSE),"")</f>
        <v/>
      </c>
      <c r="AE82" s="415"/>
      <c r="AF82" s="415"/>
      <c r="AG82" s="415"/>
      <c r="AH82" s="409"/>
      <c r="AI82" s="408"/>
      <c r="AJ82" s="408"/>
      <c r="AK82" s="406" t="str">
        <f>IF(AC82&lt;&gt;"",TRUNC((AC82-WEEKDAY(AC82,2)-DATE(YEAR(AC82+4-WEEKDAY(AC82,2)),1,-10))/7)&amp;"","")</f>
        <v/>
      </c>
      <c r="AL82" s="506" t="str">
        <f>IF(DATE(Einstellungen!$F$47, 6, 0)&gt;Kalender!AL80,AL80+1,"")</f>
        <v/>
      </c>
      <c r="AM82" s="404" t="str">
        <f>IFERROR(VLOOKUP(AL82,FeiertageBW[#All],2,FALSE),"")</f>
        <v/>
      </c>
      <c r="AN82" s="415"/>
      <c r="AO82" s="415"/>
      <c r="AP82" s="415"/>
      <c r="AQ82" s="409"/>
      <c r="AR82" s="408"/>
      <c r="AS82" s="408"/>
      <c r="AT82" s="406" t="str">
        <f>IF(AL82&lt;&gt;"",TRUNC((AL82-WEEKDAY(AL82,2)-DATE(YEAR(AL82+4-WEEKDAY(AL82,2)),1,-10))/7)&amp;"","")</f>
        <v/>
      </c>
      <c r="AU82" s="506" t="str">
        <f>IF(DATE(Einstellungen!$F$47, 7, 0)&gt;Kalender!AU80,AU80+1,"")</f>
        <v/>
      </c>
      <c r="AV82" s="404" t="str">
        <f>IFERROR(VLOOKUP(AU82,FeiertageBW[#All],2,FALSE),"")</f>
        <v/>
      </c>
      <c r="AW82" s="415"/>
      <c r="AX82" s="415"/>
      <c r="AY82" s="415"/>
      <c r="AZ82" s="409"/>
      <c r="BA82" s="408"/>
      <c r="BB82" s="408"/>
      <c r="BC82" s="406" t="str">
        <f>IF(AU82&lt;&gt;"",TRUNC((AU82-WEEKDAY(AU82,2)-DATE(YEAR(AU82+4-WEEKDAY(AU82,2)),1,-10))/7)&amp;"","")</f>
        <v/>
      </c>
      <c r="BD82" s="506" t="str">
        <f>IF(DATE(Einstellungen!$F$47, 8, 0)&gt;Kalender!BD80,BD80+1,"")</f>
        <v/>
      </c>
      <c r="BE82" s="404" t="str">
        <f>IFERROR(VLOOKUP(BD82,FeiertageBW[#All],2,FALSE),"")</f>
        <v/>
      </c>
      <c r="BF82" s="415"/>
      <c r="BG82" s="415"/>
      <c r="BH82" s="415"/>
      <c r="BI82" s="409"/>
      <c r="BJ82" s="408"/>
      <c r="BK82" s="408"/>
      <c r="BL82" s="406" t="str">
        <f>IF(BD82&lt;&gt;"",TRUNC((BD82-WEEKDAY(BD82,2)-DATE(YEAR(BD82+4-WEEKDAY(BD82,2)),1,-10))/7)&amp;"","")</f>
        <v/>
      </c>
      <c r="BM82" s="506">
        <f>IF(DATE(Einstellungen!$F$47, 9, 0)&gt;Kalender!BM80,BM80+1,"")</f>
        <v>44439</v>
      </c>
      <c r="BN82" s="404" t="str">
        <f>IFERROR(VLOOKUP(BM82,FeiertageBW[#All],2,FALSE),"")</f>
        <v/>
      </c>
      <c r="BO82" s="415"/>
      <c r="BP82" s="415"/>
      <c r="BQ82" s="415"/>
      <c r="BR82" s="409"/>
      <c r="BS82" s="408"/>
      <c r="BT82" s="408"/>
      <c r="BU82" s="406" t="str">
        <f>IF(BM82&lt;&gt;"",TRUNC((BM82-WEEKDAY(BM82,2)-DATE(YEAR(BM82+4-WEEKDAY(BM82,2)),1,-10))/7)&amp;"","")</f>
        <v>35</v>
      </c>
      <c r="BV82" s="506" t="str">
        <f>IF(DATE(Einstellungen!$F$47, 10, 0)&gt;Kalender!BV80,BV80+1,"")</f>
        <v/>
      </c>
      <c r="BW82" s="404" t="str">
        <f>IFERROR(VLOOKUP(BV82,FeiertageBW[#All],2,FALSE),"")</f>
        <v/>
      </c>
      <c r="BX82" s="415"/>
      <c r="BY82" s="415"/>
      <c r="BZ82" s="415"/>
      <c r="CA82" s="409"/>
      <c r="CB82" s="408"/>
      <c r="CC82" s="408"/>
      <c r="CD82" s="406" t="str">
        <f>IF(BV82&lt;&gt;"",TRUNC((BV82-WEEKDAY(BV82,2)-DATE(YEAR(BV82+4-WEEKDAY(BV82,2)),1,-10))/7)&amp;"","")</f>
        <v/>
      </c>
      <c r="CE82" s="506" t="str">
        <f>IF(DATE(Einstellungen!$F$47, 11, 0)&gt;Kalender!CE80,CE80+1,"")</f>
        <v/>
      </c>
      <c r="CF82" s="404" t="str">
        <f>IFERROR(VLOOKUP(CE82,FeiertageBW[#All],2,FALSE),"")</f>
        <v/>
      </c>
      <c r="CG82" s="415"/>
      <c r="CH82" s="415"/>
      <c r="CI82" s="415"/>
      <c r="CJ82" s="409"/>
      <c r="CK82" s="408"/>
      <c r="CL82" s="408"/>
      <c r="CM82" s="406" t="str">
        <f>IF(CE82&lt;&gt;"",TRUNC((CE82-WEEKDAY(CE82,2)-DATE(YEAR(CE82+4-WEEKDAY(CE82,2)),1,-10))/7)&amp;"","")</f>
        <v/>
      </c>
      <c r="CN82" s="506">
        <f>IF(DATE(Einstellungen!$F$47, 12, 0)&gt;Kalender!CN80,CN80+1,"")</f>
        <v>44530</v>
      </c>
      <c r="CO82" s="404" t="str">
        <f>IFERROR(VLOOKUP(CN82,FeiertageBW[#All],2,FALSE),"")</f>
        <v/>
      </c>
      <c r="CP82" s="415"/>
      <c r="CQ82" s="415"/>
      <c r="CR82" s="415"/>
      <c r="CS82" s="409"/>
      <c r="CT82" s="408"/>
      <c r="CU82" s="408"/>
      <c r="CV82" s="406" t="str">
        <f>IF(CN82&lt;&gt;"",TRUNC((CN82-WEEKDAY(CN82,2)-DATE(YEAR(CN82+4-WEEKDAY(CN82,2)),1,-10))/7)&amp;"","")</f>
        <v>48</v>
      </c>
      <c r="CW82" s="506" t="str">
        <f>IF(DATE(Einstellungen!$F$47, 13, 0)&gt;Kalender!CW80,CW80+1,"")</f>
        <v/>
      </c>
      <c r="CX82" s="404" t="str">
        <f>IFERROR(VLOOKUP(CW82,FeiertageBW[#All],2,FALSE),"")</f>
        <v/>
      </c>
      <c r="CY82" s="415"/>
      <c r="CZ82" s="415"/>
      <c r="DA82" s="415"/>
      <c r="DB82" s="409"/>
      <c r="DC82" s="408"/>
      <c r="DD82" s="408"/>
      <c r="DE82" s="410" t="str">
        <f>IF(CW82&lt;&gt;"",TRUNC((CW82-WEEKDAY(CW82,2)-DATE(YEAR(CW82+4-WEEKDAY(CW82,2)),1,-10))/7)&amp;"","")</f>
        <v/>
      </c>
    </row>
    <row r="83" spans="1:109" s="12" customFormat="1" ht="18" customHeight="1" x14ac:dyDescent="0.25">
      <c r="A83" s="502"/>
      <c r="B83" s="507"/>
      <c r="C83" s="416" t="str">
        <f>IFERROR(VLOOKUP(B82,Ereignistabelle[],2,FALSE),"")</f>
        <v/>
      </c>
      <c r="D83" s="412"/>
      <c r="E83" s="412"/>
      <c r="F83" s="412"/>
      <c r="G83" s="412"/>
      <c r="H83" s="413"/>
      <c r="I83" s="413"/>
      <c r="J83" s="426" t="str">
        <f>IFERROR(VLOOKUP(B82,Serientermine,2,FALSE),"")</f>
        <v/>
      </c>
      <c r="K83" s="507"/>
      <c r="L83" s="416" t="str">
        <f>IFERROR(VLOOKUP(K82,Ereignistabelle[],2,FALSE),"")</f>
        <v/>
      </c>
      <c r="M83" s="412"/>
      <c r="N83" s="412"/>
      <c r="O83" s="412"/>
      <c r="P83" s="412"/>
      <c r="Q83" s="413"/>
      <c r="R83" s="413"/>
      <c r="S83" s="426" t="str">
        <f>IFERROR(VLOOKUP(K82,Serientermine,2,FALSE),"")</f>
        <v/>
      </c>
      <c r="T83" s="509"/>
      <c r="U83" s="416" t="str">
        <f>IFERROR(VLOOKUP(T82,Ereignistabelle[],2,FALSE),"")</f>
        <v/>
      </c>
      <c r="V83" s="412"/>
      <c r="W83" s="412"/>
      <c r="X83" s="412"/>
      <c r="Y83" s="412"/>
      <c r="Z83" s="413"/>
      <c r="AA83" s="413"/>
      <c r="AB83" s="426" t="str">
        <f>IFERROR(VLOOKUP(T82,Serientermine,2,FALSE),"")</f>
        <v/>
      </c>
      <c r="AC83" s="507"/>
      <c r="AD83" s="416" t="str">
        <f>IFERROR(VLOOKUP(AC82,Ereignistabelle[],2,FALSE),"")</f>
        <v/>
      </c>
      <c r="AE83" s="412"/>
      <c r="AF83" s="412"/>
      <c r="AG83" s="412"/>
      <c r="AH83" s="412"/>
      <c r="AI83" s="413"/>
      <c r="AJ83" s="413"/>
      <c r="AK83" s="426" t="str">
        <f>IFERROR(VLOOKUP(AC82,Serientermine,2,FALSE),"")</f>
        <v/>
      </c>
      <c r="AL83" s="507"/>
      <c r="AM83" s="416" t="str">
        <f>IFERROR(VLOOKUP(AL82,Ereignistabelle[],2,FALSE),"")</f>
        <v/>
      </c>
      <c r="AN83" s="412"/>
      <c r="AO83" s="412"/>
      <c r="AP83" s="412"/>
      <c r="AQ83" s="412"/>
      <c r="AR83" s="413"/>
      <c r="AS83" s="413"/>
      <c r="AT83" s="426" t="str">
        <f>IFERROR(VLOOKUP(AL82,Serientermine,2,FALSE),"")</f>
        <v/>
      </c>
      <c r="AU83" s="507"/>
      <c r="AV83" s="416" t="str">
        <f>IFERROR(VLOOKUP(AU82,Ereignistabelle[],2,FALSE),"")</f>
        <v/>
      </c>
      <c r="AW83" s="412"/>
      <c r="AX83" s="412"/>
      <c r="AY83" s="412"/>
      <c r="AZ83" s="412"/>
      <c r="BA83" s="413"/>
      <c r="BB83" s="413"/>
      <c r="BC83" s="426" t="str">
        <f>IFERROR(VLOOKUP(AU82,Serientermine,2,FALSE),"")</f>
        <v/>
      </c>
      <c r="BD83" s="507"/>
      <c r="BE83" s="416" t="str">
        <f>IFERROR(VLOOKUP(BD82,Ereignistabelle[],2,FALSE),"")</f>
        <v/>
      </c>
      <c r="BF83" s="412"/>
      <c r="BG83" s="412"/>
      <c r="BH83" s="412"/>
      <c r="BI83" s="412"/>
      <c r="BJ83" s="413"/>
      <c r="BK83" s="413"/>
      <c r="BL83" s="426" t="str">
        <f>IFERROR(VLOOKUP(BD82,Serientermine,2,FALSE),"")</f>
        <v/>
      </c>
      <c r="BM83" s="507"/>
      <c r="BN83" s="416" t="str">
        <f>IFERROR(VLOOKUP(BM82,Ereignistabelle[],2,FALSE),"")</f>
        <v/>
      </c>
      <c r="BO83" s="412"/>
      <c r="BP83" s="412"/>
      <c r="BQ83" s="412"/>
      <c r="BR83" s="412"/>
      <c r="BS83" s="413"/>
      <c r="BT83" s="413"/>
      <c r="BU83" s="426" t="str">
        <f>IFERROR(VLOOKUP(BM82,Serientermine,2,FALSE),"")</f>
        <v/>
      </c>
      <c r="BV83" s="507"/>
      <c r="BW83" s="416" t="str">
        <f>IFERROR(VLOOKUP(BV82,Ereignistabelle[],2,FALSE),"")</f>
        <v/>
      </c>
      <c r="BX83" s="412"/>
      <c r="BY83" s="412"/>
      <c r="BZ83" s="412"/>
      <c r="CA83" s="412"/>
      <c r="CB83" s="413"/>
      <c r="CC83" s="413"/>
      <c r="CD83" s="426" t="str">
        <f>IFERROR(VLOOKUP(BV82,Serientermine,2,FALSE),"")</f>
        <v/>
      </c>
      <c r="CE83" s="507"/>
      <c r="CF83" s="416" t="str">
        <f>IFERROR(VLOOKUP(CE82,Ereignistabelle[],2,FALSE),"")</f>
        <v/>
      </c>
      <c r="CG83" s="412"/>
      <c r="CH83" s="412"/>
      <c r="CI83" s="412"/>
      <c r="CJ83" s="412"/>
      <c r="CK83" s="413"/>
      <c r="CL83" s="413"/>
      <c r="CM83" s="426" t="str">
        <f>IFERROR(VLOOKUP(CE82,Serientermine,2,FALSE),"")</f>
        <v/>
      </c>
      <c r="CN83" s="507"/>
      <c r="CO83" s="411" t="str">
        <f>IFERROR(VLOOKUP(CN82,Ereignistabelle[],2,FALSE),"")</f>
        <v/>
      </c>
      <c r="CP83" s="412"/>
      <c r="CQ83" s="412"/>
      <c r="CR83" s="412"/>
      <c r="CS83" s="412"/>
      <c r="CT83" s="413"/>
      <c r="CU83" s="413"/>
      <c r="CV83" s="426" t="str">
        <f>IFERROR(VLOOKUP(CN82,Serientermine,2,FALSE),"")</f>
        <v/>
      </c>
      <c r="CW83" s="507"/>
      <c r="CX83" s="416" t="str">
        <f>IFERROR(VLOOKUP(CW82,Ereignistabelle[],2,FALSE),"")</f>
        <v/>
      </c>
      <c r="CY83" s="412"/>
      <c r="CZ83" s="412"/>
      <c r="DA83" s="412"/>
      <c r="DB83" s="412"/>
      <c r="DC83" s="413"/>
      <c r="DD83" s="413"/>
      <c r="DE83" s="414" t="str">
        <f>IFERROR(VLOOKUP(CW82,Serientermine,2,FALSE),"")</f>
        <v/>
      </c>
    </row>
    <row r="84" spans="1:109" ht="18" customHeight="1" x14ac:dyDescent="0.25">
      <c r="A84" s="502" t="s">
        <v>13</v>
      </c>
      <c r="B84" s="506" t="str">
        <f>IF(DATE(Einstellungen!$F$47, 2, 0)&gt;Kalender!B82,B82+1,"")</f>
        <v/>
      </c>
      <c r="C84" s="404" t="str">
        <f>IFERROR(VLOOKUP(B84,FeiertageBW[#All],2,FALSE),"")</f>
        <v/>
      </c>
      <c r="D84" s="415"/>
      <c r="E84" s="415"/>
      <c r="F84" s="415"/>
      <c r="G84" s="409"/>
      <c r="H84" s="408"/>
      <c r="I84" s="408"/>
      <c r="J84" s="406"/>
      <c r="K84" s="506" t="str">
        <f>IF(DATE(Einstellungen!$F$47, 3, 0)&gt;Kalender!K82,K82+1,"")</f>
        <v/>
      </c>
      <c r="L84" s="404" t="str">
        <f>IFERROR(VLOOKUP(K84,FeiertageBW[#All],2,FALSE),"")</f>
        <v/>
      </c>
      <c r="M84" s="415"/>
      <c r="N84" s="415"/>
      <c r="O84" s="415"/>
      <c r="P84" s="409"/>
      <c r="Q84" s="408"/>
      <c r="R84" s="408"/>
      <c r="S84" s="406"/>
      <c r="T84" s="508">
        <f>IF(DATE(Einstellungen!$F$47, 4, 0)&gt;Kalender!T82,T82+1,"")</f>
        <v>44286</v>
      </c>
      <c r="U84" s="404" t="str">
        <f>IFERROR(VLOOKUP(T84,FeiertageBW[#All],2,FALSE),"")</f>
        <v/>
      </c>
      <c r="V84" s="415"/>
      <c r="W84" s="415"/>
      <c r="X84" s="415"/>
      <c r="Y84" s="409"/>
      <c r="Z84" s="408"/>
      <c r="AA84" s="408"/>
      <c r="AB84" s="406"/>
      <c r="AC84" s="506" t="str">
        <f>IF(DATE(Einstellungen!$F$47, 5, 0)&gt;Kalender!AC82,AC82+1,"")</f>
        <v/>
      </c>
      <c r="AD84" s="404" t="str">
        <f>IFERROR(VLOOKUP(AC84,FeiertageBW[#All],2,FALSE),"")</f>
        <v/>
      </c>
      <c r="AE84" s="415"/>
      <c r="AF84" s="415"/>
      <c r="AG84" s="415"/>
      <c r="AH84" s="409"/>
      <c r="AI84" s="408"/>
      <c r="AJ84" s="408"/>
      <c r="AK84" s="406"/>
      <c r="AL84" s="506" t="str">
        <f>IF(DATE(Einstellungen!$F$47, 6, 0)&gt;Kalender!AL82,AL82+1,"")</f>
        <v/>
      </c>
      <c r="AM84" s="404" t="str">
        <f>IFERROR(VLOOKUP(AL84,FeiertageBW[#All],2,FALSE),"")</f>
        <v/>
      </c>
      <c r="AN84" s="415"/>
      <c r="AO84" s="415"/>
      <c r="AP84" s="415"/>
      <c r="AQ84" s="409"/>
      <c r="AR84" s="408"/>
      <c r="AS84" s="408"/>
      <c r="AT84" s="406"/>
      <c r="AU84" s="506" t="str">
        <f>IF(DATE(Einstellungen!$F$47, 7, 0)&gt;Kalender!AU82,AU82+1,"")</f>
        <v/>
      </c>
      <c r="AV84" s="404" t="str">
        <f>IFERROR(VLOOKUP(AU84,FeiertageBW[#All],2,FALSE),"")</f>
        <v/>
      </c>
      <c r="AW84" s="415"/>
      <c r="AX84" s="415"/>
      <c r="AY84" s="415"/>
      <c r="AZ84" s="409"/>
      <c r="BA84" s="408"/>
      <c r="BB84" s="408"/>
      <c r="BC84" s="406"/>
      <c r="BD84" s="506" t="str">
        <f>IF(DATE(Einstellungen!$F$47, 8, 0)&gt;Kalender!BD82,BD82+1,"")</f>
        <v/>
      </c>
      <c r="BE84" s="404" t="str">
        <f>IFERROR(VLOOKUP(BD84,FeiertageBW[#All],2,FALSE),"")</f>
        <v/>
      </c>
      <c r="BF84" s="415"/>
      <c r="BG84" s="415"/>
      <c r="BH84" s="415"/>
      <c r="BI84" s="409"/>
      <c r="BJ84" s="408"/>
      <c r="BK84" s="408"/>
      <c r="BL84" s="406"/>
      <c r="BM84" s="506" t="str">
        <f>IF(DATE(Einstellungen!$F$47, 9, 0)&gt;Kalender!BM82,BM82+1,"")</f>
        <v/>
      </c>
      <c r="BN84" s="404" t="str">
        <f>IFERROR(VLOOKUP(BM84,FeiertageBW[#All],2,FALSE),"")</f>
        <v/>
      </c>
      <c r="BO84" s="415"/>
      <c r="BP84" s="415"/>
      <c r="BQ84" s="415"/>
      <c r="BR84" s="409"/>
      <c r="BS84" s="408"/>
      <c r="BT84" s="408"/>
      <c r="BU84" s="406"/>
      <c r="BV84" s="506" t="str">
        <f>IF(DATE(Einstellungen!$F$47, 10, 0)&gt;Kalender!BV82,BV82+1,"")</f>
        <v/>
      </c>
      <c r="BW84" s="404" t="str">
        <f>IFERROR(VLOOKUP(BV84,FeiertageBW[#All],2,FALSE),"")</f>
        <v/>
      </c>
      <c r="BX84" s="415"/>
      <c r="BY84" s="415"/>
      <c r="BZ84" s="415"/>
      <c r="CA84" s="409"/>
      <c r="CB84" s="408"/>
      <c r="CC84" s="408"/>
      <c r="CD84" s="406"/>
      <c r="CE84" s="506" t="str">
        <f>IF(DATE(Einstellungen!$F$47, 11, 0)&gt;Kalender!CE82,CE82+1,"")</f>
        <v/>
      </c>
      <c r="CF84" s="404" t="str">
        <f>IFERROR(VLOOKUP(CE84,FeiertageBW[#All],2,FALSE),"")</f>
        <v/>
      </c>
      <c r="CG84" s="415"/>
      <c r="CH84" s="415"/>
      <c r="CI84" s="415"/>
      <c r="CJ84" s="409"/>
      <c r="CK84" s="408"/>
      <c r="CL84" s="408"/>
      <c r="CM84" s="406"/>
      <c r="CN84" s="506" t="str">
        <f>IF(DATE(Einstellungen!$F$47, 12, 0)&gt;Kalender!CN82,CN82+1,"")</f>
        <v/>
      </c>
      <c r="CO84" s="404" t="str">
        <f>IFERROR(VLOOKUP(CN84,FeiertageBW[#All],2,FALSE),"")</f>
        <v/>
      </c>
      <c r="CP84" s="415"/>
      <c r="CQ84" s="415"/>
      <c r="CR84" s="415"/>
      <c r="CS84" s="409"/>
      <c r="CT84" s="408"/>
      <c r="CU84" s="408"/>
      <c r="CV84" s="406"/>
      <c r="CW84" s="506" t="str">
        <f>IF(DATE(Einstellungen!$F$47, 13, 0)&gt;Kalender!CW82,CW82+1,"")</f>
        <v/>
      </c>
      <c r="CX84" s="404" t="str">
        <f>IFERROR(VLOOKUP(CW84,FeiertageBW[#All],2,FALSE),"")</f>
        <v/>
      </c>
      <c r="CY84" s="415"/>
      <c r="CZ84" s="415"/>
      <c r="DA84" s="415"/>
      <c r="DB84" s="409"/>
      <c r="DC84" s="408"/>
      <c r="DD84" s="408"/>
      <c r="DE84" s="410"/>
    </row>
    <row r="85" spans="1:109" ht="18" customHeight="1" thickBot="1" x14ac:dyDescent="0.3">
      <c r="A85" s="518"/>
      <c r="B85" s="514"/>
      <c r="C85" s="429" t="str">
        <f>IFERROR(VLOOKUP(B84,Ereignistabelle[],2,FALSE),"")</f>
        <v/>
      </c>
      <c r="D85" s="430"/>
      <c r="E85" s="430"/>
      <c r="F85" s="430"/>
      <c r="G85" s="430"/>
      <c r="H85" s="431"/>
      <c r="I85" s="431"/>
      <c r="J85" s="432" t="str">
        <f>IFERROR(VLOOKUP(B84,Serientermine,2,FALSE),"")</f>
        <v/>
      </c>
      <c r="K85" s="514"/>
      <c r="L85" s="429" t="str">
        <f>IFERROR(VLOOKUP(K84,Ereignistabelle[],2,FALSE),"")</f>
        <v/>
      </c>
      <c r="M85" s="430"/>
      <c r="N85" s="430"/>
      <c r="O85" s="430"/>
      <c r="P85" s="430"/>
      <c r="Q85" s="431"/>
      <c r="R85" s="431"/>
      <c r="S85" s="432" t="str">
        <f>IFERROR(VLOOKUP(K84,Serientermine,2,FALSE),"")</f>
        <v/>
      </c>
      <c r="T85" s="519"/>
      <c r="U85" s="429" t="str">
        <f>IFERROR(VLOOKUP(T84,Ereignistabelle[],2,FALSE),"")</f>
        <v/>
      </c>
      <c r="V85" s="430"/>
      <c r="W85" s="430"/>
      <c r="X85" s="430"/>
      <c r="Y85" s="430"/>
      <c r="Z85" s="431"/>
      <c r="AA85" s="431"/>
      <c r="AB85" s="432" t="str">
        <f>IFERROR(VLOOKUP(T84,Serientermine,2,FALSE),"")</f>
        <v/>
      </c>
      <c r="AC85" s="514"/>
      <c r="AD85" s="429" t="str">
        <f>IFERROR(VLOOKUP(AC84,Ereignistabelle[],2,FALSE),"")</f>
        <v/>
      </c>
      <c r="AE85" s="430"/>
      <c r="AF85" s="430"/>
      <c r="AG85" s="430"/>
      <c r="AH85" s="430"/>
      <c r="AI85" s="431"/>
      <c r="AJ85" s="431"/>
      <c r="AK85" s="432" t="str">
        <f>IFERROR(VLOOKUP(AC84,Serientermine,2,FALSE),"")</f>
        <v/>
      </c>
      <c r="AL85" s="514"/>
      <c r="AM85" s="429" t="str">
        <f>IFERROR(VLOOKUP(AL84,Ereignistabelle[],2,FALSE),"")</f>
        <v/>
      </c>
      <c r="AN85" s="430"/>
      <c r="AO85" s="430"/>
      <c r="AP85" s="430"/>
      <c r="AQ85" s="430"/>
      <c r="AR85" s="431"/>
      <c r="AS85" s="431"/>
      <c r="AT85" s="432" t="str">
        <f>IFERROR(VLOOKUP(AL84,Serientermine,2,FALSE),"")</f>
        <v/>
      </c>
      <c r="AU85" s="514"/>
      <c r="AV85" s="429" t="str">
        <f>IFERROR(VLOOKUP(AU84,Ereignistabelle[],2,FALSE),"")</f>
        <v/>
      </c>
      <c r="AW85" s="430"/>
      <c r="AX85" s="430"/>
      <c r="AY85" s="430"/>
      <c r="AZ85" s="430"/>
      <c r="BA85" s="431"/>
      <c r="BB85" s="431"/>
      <c r="BC85" s="432" t="str">
        <f>IFERROR(VLOOKUP(AU84,Serientermine,2,FALSE),"")</f>
        <v/>
      </c>
      <c r="BD85" s="514"/>
      <c r="BE85" s="429" t="str">
        <f>IFERROR(VLOOKUP(BD84,Ereignistabelle[],2,FALSE),"")</f>
        <v/>
      </c>
      <c r="BF85" s="430"/>
      <c r="BG85" s="430"/>
      <c r="BH85" s="430"/>
      <c r="BI85" s="430"/>
      <c r="BJ85" s="431"/>
      <c r="BK85" s="431"/>
      <c r="BL85" s="432" t="str">
        <f>IFERROR(VLOOKUP(BD84,Serientermine,2,FALSE),"")</f>
        <v/>
      </c>
      <c r="BM85" s="514"/>
      <c r="BN85" s="429" t="str">
        <f>IFERROR(VLOOKUP(BM84,Ereignistabelle[],2,FALSE),"")</f>
        <v/>
      </c>
      <c r="BO85" s="430"/>
      <c r="BP85" s="430"/>
      <c r="BQ85" s="430"/>
      <c r="BR85" s="430"/>
      <c r="BS85" s="431"/>
      <c r="BT85" s="431"/>
      <c r="BU85" s="432" t="str">
        <f>IFERROR(VLOOKUP(BM84,Serientermine,2,FALSE),"")</f>
        <v/>
      </c>
      <c r="BV85" s="514"/>
      <c r="BW85" s="429" t="str">
        <f>IFERROR(VLOOKUP(BV84,Ereignistabelle[],2,FALSE),"")</f>
        <v/>
      </c>
      <c r="BX85" s="430"/>
      <c r="BY85" s="430"/>
      <c r="BZ85" s="430"/>
      <c r="CA85" s="430"/>
      <c r="CB85" s="431"/>
      <c r="CC85" s="431"/>
      <c r="CD85" s="432" t="str">
        <f>IFERROR(VLOOKUP(BV84,Serientermine,2,FALSE),"")</f>
        <v/>
      </c>
      <c r="CE85" s="514"/>
      <c r="CF85" s="429" t="str">
        <f>IFERROR(VLOOKUP(CE84,Ereignistabelle[],2,FALSE),"")</f>
        <v/>
      </c>
      <c r="CG85" s="430"/>
      <c r="CH85" s="430"/>
      <c r="CI85" s="430"/>
      <c r="CJ85" s="430"/>
      <c r="CK85" s="431"/>
      <c r="CL85" s="431"/>
      <c r="CM85" s="432" t="str">
        <f>IFERROR(VLOOKUP(CE84,Serientermine,2,FALSE),"")</f>
        <v/>
      </c>
      <c r="CN85" s="514"/>
      <c r="CO85" s="429" t="str">
        <f>IFERROR(VLOOKUP(CN84,Ereignistabelle[],2,FALSE),"")</f>
        <v/>
      </c>
      <c r="CP85" s="430"/>
      <c r="CQ85" s="430"/>
      <c r="CR85" s="430"/>
      <c r="CS85" s="430"/>
      <c r="CT85" s="431"/>
      <c r="CU85" s="431"/>
      <c r="CV85" s="432" t="str">
        <f>IFERROR(VLOOKUP(CN84,Serientermine,2,FALSE),"")</f>
        <v/>
      </c>
      <c r="CW85" s="514"/>
      <c r="CX85" s="429" t="str">
        <f>IFERROR(VLOOKUP(CW84,Ereignistabelle[],2,FALSE),"")</f>
        <v/>
      </c>
      <c r="CY85" s="430"/>
      <c r="CZ85" s="430"/>
      <c r="DA85" s="430"/>
      <c r="DB85" s="430"/>
      <c r="DC85" s="431"/>
      <c r="DD85" s="431"/>
      <c r="DE85" s="432" t="str">
        <f>IFERROR(VLOOKUP(CW84,Serientermine,2,FALSE),"")</f>
        <v/>
      </c>
    </row>
    <row r="86" spans="1:109" ht="19.5" customHeight="1" x14ac:dyDescent="0.25">
      <c r="A86" s="136"/>
      <c r="B86" s="9"/>
      <c r="C86" s="3"/>
      <c r="D86" s="3"/>
      <c r="E86" s="3"/>
      <c r="F86" s="3"/>
      <c r="G86" s="268"/>
      <c r="H86" s="268"/>
      <c r="I86" s="268"/>
      <c r="J86" s="520"/>
      <c r="K86" s="521"/>
      <c r="L86" s="521"/>
      <c r="M86" s="521"/>
      <c r="N86" s="521"/>
      <c r="O86" s="521"/>
      <c r="P86" s="521"/>
      <c r="Q86" s="521"/>
      <c r="R86" s="521"/>
      <c r="S86" s="521"/>
      <c r="T86" s="521"/>
      <c r="U86" s="521"/>
      <c r="V86" s="521"/>
      <c r="W86" s="521"/>
      <c r="X86" s="521"/>
      <c r="Y86" s="1"/>
      <c r="Z86" s="1"/>
      <c r="AA86" s="1"/>
      <c r="AC86" s="5"/>
      <c r="AD86" s="1"/>
      <c r="AE86" s="1"/>
      <c r="AF86" s="1"/>
      <c r="AG86" s="1"/>
      <c r="AH86" s="1"/>
      <c r="AI86" s="1"/>
      <c r="AJ86" s="1"/>
      <c r="AL86" s="5"/>
      <c r="AM86" s="1"/>
      <c r="AN86" s="1"/>
      <c r="AO86" s="1"/>
      <c r="AP86" s="1"/>
      <c r="AQ86" s="1"/>
      <c r="AR86" s="1"/>
      <c r="AS86" s="1"/>
      <c r="AU86" s="5"/>
      <c r="AV86" s="1"/>
      <c r="AW86" s="1"/>
      <c r="AX86" s="1"/>
      <c r="AY86" s="1"/>
      <c r="AZ86" s="1"/>
      <c r="BA86" s="1"/>
      <c r="BB86" s="1"/>
      <c r="BC86" s="133"/>
      <c r="BD86" s="327"/>
      <c r="BE86" s="134"/>
      <c r="BF86" s="1"/>
      <c r="BG86" s="1"/>
      <c r="BH86" s="1"/>
      <c r="BI86" s="1"/>
      <c r="BJ86" s="1"/>
      <c r="BK86" s="1"/>
      <c r="BM86" s="5"/>
      <c r="BN86" s="1"/>
      <c r="BO86" s="1"/>
      <c r="BP86" s="1"/>
      <c r="BQ86" s="1"/>
      <c r="BR86" s="1"/>
      <c r="BS86" s="1"/>
      <c r="BT86" s="1"/>
      <c r="BV86" s="5"/>
      <c r="BW86" s="1"/>
      <c r="BX86" s="1"/>
      <c r="BY86" s="1"/>
      <c r="BZ86" s="1"/>
      <c r="CA86" s="1"/>
      <c r="CB86" s="1"/>
      <c r="CC86" s="1"/>
      <c r="CE86" s="5"/>
      <c r="CF86" s="1"/>
      <c r="CG86" s="1"/>
      <c r="CH86" s="1"/>
      <c r="CI86" s="1"/>
      <c r="CJ86" s="1"/>
      <c r="CK86" s="1"/>
      <c r="CL86" s="1"/>
      <c r="CN86" s="5"/>
      <c r="CO86" s="1"/>
      <c r="CP86" s="1"/>
      <c r="CQ86" s="1"/>
      <c r="CR86" s="1"/>
      <c r="CS86" s="1"/>
      <c r="CT86" s="1"/>
      <c r="CU86" s="1"/>
      <c r="CW86" s="5"/>
      <c r="CX86" s="1"/>
      <c r="CY86" s="1"/>
      <c r="CZ86" s="1"/>
      <c r="DA86" s="1"/>
      <c r="DB86" s="1"/>
      <c r="DC86" s="1"/>
      <c r="DD86" s="1"/>
      <c r="DE86" s="132" t="s">
        <v>114</v>
      </c>
    </row>
    <row r="87" spans="1:109" ht="18.75" customHeight="1" x14ac:dyDescent="0.25">
      <c r="B87" s="5"/>
      <c r="C87" s="1"/>
      <c r="D87" s="1"/>
      <c r="E87" s="1"/>
      <c r="F87" s="1"/>
      <c r="G87" s="1"/>
      <c r="H87" s="1"/>
      <c r="I87" s="1"/>
      <c r="K87" s="5"/>
      <c r="L87" s="1"/>
      <c r="M87" s="1"/>
      <c r="N87" s="1"/>
      <c r="O87" s="1"/>
      <c r="P87" s="1"/>
      <c r="Q87" s="1"/>
      <c r="R87" s="1"/>
      <c r="T87" s="7"/>
      <c r="U87" s="1"/>
      <c r="V87" s="1"/>
      <c r="W87" s="1"/>
      <c r="X87" s="1"/>
      <c r="Y87" s="1"/>
      <c r="Z87" s="1"/>
      <c r="AA87" s="1"/>
      <c r="AC87" s="5"/>
      <c r="AD87" s="1"/>
      <c r="AE87" s="1"/>
      <c r="AF87" s="1"/>
      <c r="AG87" s="1"/>
      <c r="AH87" s="1"/>
      <c r="AI87" s="1"/>
      <c r="AJ87" s="1"/>
      <c r="AL87" s="5"/>
      <c r="AM87" s="1"/>
      <c r="AN87" s="1"/>
      <c r="AO87" s="1"/>
      <c r="AP87" s="1"/>
      <c r="AQ87" s="1"/>
      <c r="AR87" s="1"/>
      <c r="AS87" s="1"/>
      <c r="AU87" s="5"/>
      <c r="AV87" s="1"/>
      <c r="AW87" s="1"/>
      <c r="AX87" s="1"/>
      <c r="AY87" s="1"/>
      <c r="AZ87" s="1"/>
      <c r="BA87" s="1"/>
      <c r="BB87" s="1"/>
      <c r="BC87" s="133"/>
      <c r="BD87" s="328"/>
      <c r="BE87" s="134"/>
      <c r="BF87" s="1"/>
      <c r="BG87" s="1"/>
      <c r="BH87" s="1"/>
      <c r="BI87" s="1"/>
      <c r="BJ87" s="1"/>
      <c r="BK87" s="1"/>
      <c r="BM87" s="5"/>
      <c r="BN87" s="1"/>
      <c r="BO87" s="1"/>
      <c r="BP87" s="1"/>
      <c r="BQ87" s="1"/>
      <c r="BR87" s="1"/>
      <c r="BS87" s="1"/>
      <c r="BT87" s="1"/>
      <c r="BV87" s="5"/>
      <c r="BW87" s="1"/>
      <c r="BX87" s="1"/>
      <c r="BY87" s="1"/>
      <c r="BZ87" s="1"/>
      <c r="CA87" s="1"/>
      <c r="CB87" s="1"/>
      <c r="CC87" s="1"/>
      <c r="CE87" s="5"/>
      <c r="CF87" s="1"/>
      <c r="CG87" s="1"/>
      <c r="CH87" s="1"/>
      <c r="CI87" s="1"/>
      <c r="CJ87" s="1"/>
      <c r="CK87" s="1"/>
      <c r="CL87" s="1"/>
      <c r="CN87" s="5"/>
      <c r="CO87" s="1"/>
      <c r="CP87" s="1"/>
      <c r="CQ87" s="1"/>
      <c r="CR87" s="1"/>
      <c r="CS87" s="1"/>
      <c r="CT87" s="1"/>
      <c r="CU87" s="1"/>
      <c r="CW87" s="5"/>
      <c r="CX87" s="1"/>
      <c r="CY87" s="1"/>
      <c r="CZ87" s="1"/>
      <c r="DA87" s="1"/>
      <c r="DB87" s="1"/>
      <c r="DC87" s="1"/>
      <c r="DD87" s="1"/>
    </row>
    <row r="88" spans="1:109" x14ac:dyDescent="0.25">
      <c r="T88" s="8"/>
      <c r="BC88" s="133"/>
      <c r="BD88" s="517"/>
      <c r="BE88" s="135"/>
    </row>
    <row r="89" spans="1:109" x14ac:dyDescent="0.25">
      <c r="T89" s="8"/>
      <c r="BC89" s="133"/>
      <c r="BD89" s="517"/>
      <c r="BE89" s="135"/>
    </row>
    <row r="90" spans="1:109" x14ac:dyDescent="0.25">
      <c r="T90" s="8"/>
    </row>
    <row r="91" spans="1:109" x14ac:dyDescent="0.25">
      <c r="T91" s="8"/>
    </row>
  </sheetData>
  <sheetProtection algorithmName="SHA-512" hashValue="mn96IkybMcK1uzwwP6jABE1dvixSGbqLNG0MGLNF8vx7MEgZHNmva/ZcbNn2+2zl3sRGyCPPedrK4i7Lo389mw==" saltValue="03Wdvszh88mtkGXLt2e7Og==" spinCount="100000" sheet="1" objects="1" scenarios="1"/>
  <mergeCells count="528">
    <mergeCell ref="E10:H10"/>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60:B61"/>
    <mergeCell ref="B62:B63"/>
    <mergeCell ref="B44:B45"/>
    <mergeCell ref="B46:B47"/>
    <mergeCell ref="B48:B49"/>
    <mergeCell ref="B50:B51"/>
    <mergeCell ref="B52:B53"/>
    <mergeCell ref="K82:K83"/>
    <mergeCell ref="K78:K79"/>
    <mergeCell ref="K80:K81"/>
    <mergeCell ref="B12:B13"/>
    <mergeCell ref="B14:B15"/>
    <mergeCell ref="B16:B17"/>
    <mergeCell ref="B18:B19"/>
    <mergeCell ref="B20:B21"/>
    <mergeCell ref="B22:B23"/>
    <mergeCell ref="B24:B25"/>
    <mergeCell ref="B26:B27"/>
    <mergeCell ref="B28:B29"/>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AL42:AL43"/>
    <mergeCell ref="AL44:AL45"/>
    <mergeCell ref="AL46:AL47"/>
    <mergeCell ref="AL48:AL49"/>
    <mergeCell ref="AL50:AL51"/>
    <mergeCell ref="AC42:AC43"/>
    <mergeCell ref="AC44:AC45"/>
    <mergeCell ref="AC46:AC47"/>
    <mergeCell ref="AC48:AC49"/>
    <mergeCell ref="AC50:AC51"/>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32:BD33"/>
    <mergeCell ref="BD34:BD35"/>
    <mergeCell ref="BD36:BD37"/>
    <mergeCell ref="BD38:BD39"/>
    <mergeCell ref="BD40:BD41"/>
    <mergeCell ref="BD22:BD23"/>
    <mergeCell ref="BD24:BD25"/>
    <mergeCell ref="BD26:BD27"/>
    <mergeCell ref="BD28:BD29"/>
    <mergeCell ref="BD30:BD31"/>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CW56:CW57"/>
    <mergeCell ref="CW58:CW59"/>
    <mergeCell ref="CW40:CW41"/>
    <mergeCell ref="CW42:CW43"/>
    <mergeCell ref="CW44:CW45"/>
    <mergeCell ref="CW46:CW47"/>
    <mergeCell ref="CW48:CW49"/>
    <mergeCell ref="CN80:CN81"/>
    <mergeCell ref="CN82:CN83"/>
    <mergeCell ref="CN78:CN79"/>
    <mergeCell ref="CW12:CW13"/>
    <mergeCell ref="CW14:CW15"/>
    <mergeCell ref="CW16:CW17"/>
    <mergeCell ref="CW18:CW19"/>
    <mergeCell ref="CW20:CW21"/>
    <mergeCell ref="CW22:CW23"/>
    <mergeCell ref="CW24:CW25"/>
    <mergeCell ref="CW26:CW27"/>
    <mergeCell ref="CW28:CW29"/>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30:BM31"/>
    <mergeCell ref="BM32:BM33"/>
    <mergeCell ref="BM34:BM35"/>
    <mergeCell ref="BM36:BM37"/>
    <mergeCell ref="BM38:BM39"/>
    <mergeCell ref="BM20:BM21"/>
    <mergeCell ref="BM22:BM23"/>
    <mergeCell ref="BM24:BM25"/>
    <mergeCell ref="BM26:BM27"/>
    <mergeCell ref="BM28:BM29"/>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50:A51"/>
    <mergeCell ref="A48:A49"/>
    <mergeCell ref="A46:A47"/>
    <mergeCell ref="A44:A45"/>
    <mergeCell ref="A42:A43"/>
    <mergeCell ref="A40:A41"/>
    <mergeCell ref="A38:A39"/>
    <mergeCell ref="A36:A37"/>
    <mergeCell ref="A34:A35"/>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AW9:AY9"/>
    <mergeCell ref="O9:AV9"/>
    <mergeCell ref="CJ8:DE8"/>
    <mergeCell ref="CJ9:DE9"/>
    <mergeCell ref="AD3:AI3"/>
    <mergeCell ref="AD4:AI4"/>
    <mergeCell ref="AD5:AI5"/>
    <mergeCell ref="AD6:AI6"/>
    <mergeCell ref="AD7:AI7"/>
    <mergeCell ref="CJ3:DE3"/>
    <mergeCell ref="CJ4:DE4"/>
    <mergeCell ref="CJ5:DE5"/>
    <mergeCell ref="CJ6:DE6"/>
    <mergeCell ref="CJ7:DE7"/>
  </mergeCells>
  <conditionalFormatting sqref="CJ3:DE3">
    <cfRule type="notContainsBlanks" dxfId="6208" priority="9270">
      <formula>LEN(TRIM(CJ3))&gt;0</formula>
    </cfRule>
  </conditionalFormatting>
  <conditionalFormatting sqref="CJ4:DE4">
    <cfRule type="notContainsBlanks" dxfId="6207" priority="9271">
      <formula>LEN(TRIM(CJ4))&gt;0</formula>
    </cfRule>
  </conditionalFormatting>
  <conditionalFormatting sqref="CJ5:DE5">
    <cfRule type="notContainsBlanks" dxfId="6206" priority="8487">
      <formula>LEN(TRIM(CJ5))&gt;0</formula>
    </cfRule>
  </conditionalFormatting>
  <conditionalFormatting sqref="CJ6:DE6">
    <cfRule type="notContainsBlanks" dxfId="6205" priority="8346">
      <formula>LEN(TRIM(CJ6))&gt;0</formula>
    </cfRule>
  </conditionalFormatting>
  <conditionalFormatting sqref="CJ8:DE8">
    <cfRule type="notContainsBlanks" dxfId="6204" priority="317047">
      <formula>LEN(TRIM(CJ8))&gt;0</formula>
    </cfRule>
  </conditionalFormatting>
  <conditionalFormatting sqref="CJ2:DE2">
    <cfRule type="notContainsBlanks" dxfId="6203" priority="7963">
      <formula>LEN(TRIM(CJ2))&gt;0</formula>
    </cfRule>
  </conditionalFormatting>
  <conditionalFormatting sqref="A22:A23">
    <cfRule type="containsText" dxfId="6202" priority="4762" operator="containsText" text="So">
      <formula>NOT(ISERROR(SEARCH("So",A22)))</formula>
    </cfRule>
  </conditionalFormatting>
  <conditionalFormatting sqref="A12:A21">
    <cfRule type="containsText" dxfId="6201" priority="4755" operator="containsText" text="So">
      <formula>NOT(ISERROR(SEARCH("So",A12)))</formula>
    </cfRule>
  </conditionalFormatting>
  <conditionalFormatting sqref="A24:A83">
    <cfRule type="containsText" dxfId="6200" priority="4748" operator="containsText" text="So">
      <formula>NOT(ISERROR(SEARCH("So",A24)))</formula>
    </cfRule>
  </conditionalFormatting>
  <conditionalFormatting sqref="A84:A85">
    <cfRule type="containsText" dxfId="6199" priority="3761" operator="containsText" text="So">
      <formula>NOT(ISERROR(SEARCH("So",A84)))</formula>
    </cfRule>
  </conditionalFormatting>
  <conditionalFormatting sqref="A36:A37">
    <cfRule type="containsText" dxfId="6198" priority="3470" operator="containsText" text="So">
      <formula>NOT(ISERROR(SEARCH("So",A36)))</formula>
    </cfRule>
  </conditionalFormatting>
  <conditionalFormatting sqref="A34:A35">
    <cfRule type="containsText" dxfId="6197" priority="3464" operator="containsText" text="So">
      <formula>NOT(ISERROR(SEARCH("So",A34)))</formula>
    </cfRule>
  </conditionalFormatting>
  <conditionalFormatting sqref="A50:A51">
    <cfRule type="containsText" dxfId="6196" priority="3438" operator="containsText" text="So">
      <formula>NOT(ISERROR(SEARCH("So",A50)))</formula>
    </cfRule>
  </conditionalFormatting>
  <conditionalFormatting sqref="A48:A49">
    <cfRule type="containsText" dxfId="6195" priority="3432" operator="containsText" text="So">
      <formula>NOT(ISERROR(SEARCH("So",A48)))</formula>
    </cfRule>
  </conditionalFormatting>
  <conditionalFormatting sqref="A64:A65">
    <cfRule type="containsText" dxfId="6194" priority="3406" operator="containsText" text="So">
      <formula>NOT(ISERROR(SEARCH("So",A64)))</formula>
    </cfRule>
  </conditionalFormatting>
  <conditionalFormatting sqref="A62:A63">
    <cfRule type="containsText" dxfId="6193" priority="3400" operator="containsText" text="So">
      <formula>NOT(ISERROR(SEARCH("So",A62)))</formula>
    </cfRule>
  </conditionalFormatting>
  <conditionalFormatting sqref="A78:A79">
    <cfRule type="containsText" dxfId="6192" priority="3380" operator="containsText" text="So">
      <formula>NOT(ISERROR(SEARCH("So",A78)))</formula>
    </cfRule>
  </conditionalFormatting>
  <conditionalFormatting sqref="A76:A77">
    <cfRule type="containsText" dxfId="6191" priority="3379" operator="containsText" text="So">
      <formula>NOT(ISERROR(SEARCH("So",A76)))</formula>
    </cfRule>
  </conditionalFormatting>
  <conditionalFormatting sqref="CJ7:DE7">
    <cfRule type="notContainsBlanks" dxfId="6190" priority="317048">
      <formula>LEN(TRIM(CJ7))&gt;0</formula>
    </cfRule>
  </conditionalFormatting>
  <conditionalFormatting sqref="CJ9:DE9">
    <cfRule type="notContainsBlanks" dxfId="6189"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ageMargins left="0.27559055118110237" right="0.23622047244094491" top="0.15748031496062992" bottom="0.15748031496062992" header="0.31496062992125984" footer="0.31496062992125984"/>
  <pageSetup paperSize="9" scale="35" orientation="landscape" r:id="rId4"/>
  <ignoredErrors>
    <ignoredError sqref="C13:C19 L13:L19 CO59 CO13:CO25 CO60:CO85 CO35:CO58 L60:L85 L24:L58 C22:C85 CO28" formula="1"/>
    <ignoredError sqref="A2" unlockedFormula="1"/>
  </ignoredErrors>
  <extLst>
    <ext xmlns:x14="http://schemas.microsoft.com/office/spreadsheetml/2009/9/main" uri="{78C0D931-6437-407d-A8EE-F0AAD7539E65}">
      <x14:conditionalFormattings>
        <x14:conditionalFormatting xmlns:xm="http://schemas.microsoft.com/office/excel/2006/main">
          <x14:cfRule type="expression" priority="8843" id="{D3AE481D-77F0-43DC-8D1A-406B89BCDE14}">
            <xm:f>Einstellungen!#REF!="x"</xm:f>
            <x14:dxf>
              <fill>
                <patternFill>
                  <bgColor theme="6" tint="0.39994506668294322"/>
                </patternFill>
              </fill>
            </x14:dxf>
          </x14:cfRule>
          <xm:sqref>A22:A23</xm:sqref>
        </x14:conditionalFormatting>
        <x14:conditionalFormatting xmlns:xm="http://schemas.microsoft.com/office/excel/2006/main">
          <x14:cfRule type="expression" priority="9246" id="{B3F1DD43-1C53-47D8-8BB0-8C6C74C00251}">
            <xm:f>Einstellungen!#REF!="x"</xm:f>
            <x14:dxf>
              <fill>
                <patternFill>
                  <bgColor theme="9" tint="0.39994506668294322"/>
                </patternFill>
              </fill>
            </x14:dxf>
          </x14:cfRule>
          <x14:cfRule type="expression" priority="9247" id="{0C4C9BFE-0357-4530-BB10-A45E322C3B4D}">
            <xm:f>Einstellungen!#REF!="x"</xm:f>
            <x14:dxf>
              <fill>
                <patternFill>
                  <bgColor theme="5" tint="0.39994506668294322"/>
                </patternFill>
              </fill>
            </x14:dxf>
          </x14:cfRule>
          <x14:cfRule type="expression" priority="9248" id="{18756D29-2456-4157-9A49-1E8C9526BF5B}">
            <xm:f>Einstellungen!#REF!="x"</xm:f>
            <x14:dxf>
              <fill>
                <patternFill>
                  <bgColor theme="0" tint="-0.24994659260841701"/>
                </patternFill>
              </fill>
            </x14:dxf>
          </x14:cfRule>
          <x14:cfRule type="expression" priority="9249" id="{FFBC60DB-9E19-41C4-9A59-894B059C61D9}">
            <xm:f>Einstellungen!#REF!="x"</xm:f>
            <x14:dxf>
              <fill>
                <patternFill>
                  <bgColor theme="3" tint="0.39994506668294322"/>
                </patternFill>
              </fill>
            </x14:dxf>
          </x14:cfRule>
          <x14:cfRule type="expression" priority="9250" id="{4C1BF797-C576-4225-AA06-BCD602DD7846}">
            <xm:f>Einstellungen!#REF!="x"</xm:f>
            <x14:dxf>
              <fill>
                <patternFill>
                  <bgColor theme="8" tint="0.39994506668294322"/>
                </patternFill>
              </fill>
            </x14:dxf>
          </x14:cfRule>
          <xm:sqref>A22:A23</xm:sqref>
        </x14:conditionalFormatting>
        <x14:conditionalFormatting xmlns:xm="http://schemas.microsoft.com/office/excel/2006/main">
          <x14:cfRule type="expression" priority="4756" id="{6AA6271F-73B4-4671-BB3F-F31C865F6B33}">
            <xm:f>Einstellungen!#REF!="x"</xm:f>
            <x14:dxf>
              <fill>
                <patternFill>
                  <bgColor theme="6" tint="0.39994506668294322"/>
                </patternFill>
              </fill>
            </x14:dxf>
          </x14:cfRule>
          <xm:sqref>A12:A21</xm:sqref>
        </x14:conditionalFormatting>
        <x14:conditionalFormatting xmlns:xm="http://schemas.microsoft.com/office/excel/2006/main">
          <x14:cfRule type="expression" priority="4757" id="{D4B0C40D-D601-4EB5-8186-F83A743337DB}">
            <xm:f>Einstellungen!#REF!="x"</xm:f>
            <x14:dxf>
              <fill>
                <patternFill>
                  <bgColor theme="9" tint="0.39994506668294322"/>
                </patternFill>
              </fill>
            </x14:dxf>
          </x14:cfRule>
          <x14:cfRule type="expression" priority="4758" id="{F50E6721-D8CB-48FF-89DD-32395897BE69}">
            <xm:f>Einstellungen!#REF!="x"</xm:f>
            <x14:dxf>
              <fill>
                <patternFill>
                  <bgColor theme="5" tint="0.39994506668294322"/>
                </patternFill>
              </fill>
            </x14:dxf>
          </x14:cfRule>
          <x14:cfRule type="expression" priority="4760" id="{D9989568-94CA-4E38-BB60-541FB0BE5473}">
            <xm:f>Einstellungen!#REF!="x"</xm:f>
            <x14:dxf>
              <fill>
                <patternFill>
                  <bgColor theme="3"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4749" id="{A202868C-8F4F-46B6-89AD-403BFAA75637}">
            <xm:f>Einstellungen!#REF!="x"</xm:f>
            <x14:dxf>
              <fill>
                <patternFill>
                  <bgColor theme="6" tint="0.39994506668294322"/>
                </patternFill>
              </fill>
            </x14:dxf>
          </x14:cfRule>
          <xm:sqref>A24:A83</xm:sqref>
        </x14:conditionalFormatting>
        <x14:conditionalFormatting xmlns:xm="http://schemas.microsoft.com/office/excel/2006/main">
          <x14:cfRule type="expression" priority="4750" id="{507AE484-3D2F-49B3-B324-A5306602E7F2}">
            <xm:f>Einstellungen!#REF!="x"</xm:f>
            <x14:dxf>
              <fill>
                <patternFill>
                  <bgColor theme="9" tint="0.39994506668294322"/>
                </patternFill>
              </fill>
            </x14:dxf>
          </x14:cfRule>
          <x14:cfRule type="expression" priority="4751" id="{8364ED41-9E06-4F6F-90DA-6925BDFAFDB9}">
            <xm:f>Einstellungen!#REF!="x"</xm:f>
            <x14:dxf>
              <fill>
                <patternFill>
                  <bgColor theme="5"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54" id="{96E2C25C-78EF-443F-847B-AD03402A8283}">
            <xm:f>Einstellungen!#REF!="x"</xm:f>
            <x14:dxf>
              <fill>
                <patternFill>
                  <bgColor theme="8" tint="0.39994506668294322"/>
                </patternFill>
              </fill>
            </x14:dxf>
          </x14:cfRule>
          <xm:sqref>A24:A83</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cellIs" priority="279017" operator="between" id="{965E31C8-AB6D-429C-B846-F54CB6E7EDB2}">
            <xm:f>Einstellungen!$E$102</xm:f>
            <xm:f>Einstellungen!$F$102</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29" operator="between" id="{965E31C8-AB6D-429C-B846-F54CB6E7EDB2}">
            <xm:f>Einstellungen!$E$103</xm:f>
            <xm:f>Einstellungen!$F$103</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41" operator="between" id="{BCCF57B1-A604-48E2-81DC-E80BC16C984E}">
            <xm:f>Einstellungen!$F$93</xm:f>
            <xm:f>Einstellungen!$G$93</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14:cfRule type="cellIs" priority="279045" operator="between" id="{A3402318-3523-4D43-B2A8-9B6B98DA487A}">
            <xm:f>Einstellungen!$E$106</xm:f>
            <xm:f>Einstellungen!$F$106</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137" operator="between" id="{BF35DA27-FCD7-4461-8383-93E6C7FA7E16}">
            <xm:f>Einstellungen!$E$100</xm:f>
            <xm:f>Einstellungen!$F$100</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expression" priority="4557" id="{08043021-B82B-447C-9603-F3C0A2BD57F1}">
            <xm:f>AND(Einstellungen!$E$51="x")</xm:f>
            <x14:dxf>
              <fill>
                <patternFill>
                  <bgColor theme="0" tint="-0.14996795556505021"/>
                </patternFill>
              </fill>
            </x14:dxf>
          </x14:cfRule>
          <xm:sqref>D34:F37</xm:sqref>
        </x14:conditionalFormatting>
        <x14:conditionalFormatting xmlns:xm="http://schemas.microsoft.com/office/excel/2006/main">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4434" id="{E75365EF-6AC2-4DB8-9A2C-7A208FD4B42C}">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4433" id="{8CB3D6E5-FBFA-4C78-8775-E2C1DEDDA114}">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4432" id="{E2E07E33-90D1-4105-A746-BAB21835C78E}">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4430" id="{3B8032C4-2BBD-43FE-BB06-6C49423BF6E8}">
            <xm:f>AND(Einstellungen!$E$51="x")</xm:f>
            <x14:dxf>
              <fill>
                <patternFill>
                  <bgColor theme="0" tint="-0.14996795556505021"/>
                </patternFill>
              </fill>
            </x14:dxf>
          </x14:cfRule>
          <xm:sqref>CW34:CW37</xm:sqref>
        </x14:conditionalFormatting>
        <x14:conditionalFormatting xmlns:xm="http://schemas.microsoft.com/office/excel/2006/main">
          <x14:cfRule type="cellIs" priority="4429" operator="between" id="{03DFE964-7FA0-4767-A2EE-5DDFE03A7EC4}">
            <xm:f>Einstellungen!$E$102</xm:f>
            <xm:f>Einstellungen!$F$102</xm:f>
            <x14:dxf>
              <fill>
                <patternFill>
                  <bgColor rgb="FFFFFF00"/>
                </patternFill>
              </fill>
            </x14:dxf>
          </x14:cfRule>
          <xm:sqref>T34:T37</xm:sqref>
        </x14:conditionalFormatting>
        <x14:conditionalFormatting xmlns:xm="http://schemas.microsoft.com/office/excel/2006/main">
          <x14:cfRule type="cellIs" priority="4428" operator="between" id="{297E7DE4-F95C-40A8-8CE8-A37D2825DC6F}">
            <xm:f>Einstellungen!$E$103</xm:f>
            <xm:f>Einstellungen!$F$103</xm:f>
            <x14:dxf>
              <fill>
                <patternFill>
                  <bgColor rgb="FFFFFF00"/>
                </patternFill>
              </fill>
            </x14:dxf>
          </x14:cfRule>
          <xm:sqref>T34:T37</xm:sqref>
        </x14:conditionalFormatting>
        <x14:conditionalFormatting xmlns:xm="http://schemas.microsoft.com/office/excel/2006/main">
          <x14:cfRule type="cellIs" priority="4420" operator="between" id="{1F61D333-63E8-4102-9371-8B7C0604A38F}">
            <xm:f>Einstellungen!$F$93</xm:f>
            <xm:f>Einstellungen!$G$93</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6" operator="between" id="{39DB1D3A-8C2D-4BE1-AF05-3252CDB52102}">
            <xm:f>Einstellungen!$E$104</xm:f>
            <xm:f>Einstellungen!$F$104</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m:sqref>T34:T37</xm:sqref>
        </x14:conditionalFormatting>
        <x14:conditionalFormatting xmlns:xm="http://schemas.microsoft.com/office/excel/2006/main">
          <x14:cfRule type="cellIs" priority="4419" operator="between" id="{54FC9357-6764-4C6B-9BE4-38487C78B519}">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4417" id="{FAF97AB5-0644-416D-8036-C6B17E86EE6D}">
            <xm:f>AND(Einstellungen!$E$51="x")</xm:f>
            <x14:dxf>
              <fill>
                <patternFill>
                  <bgColor theme="0" tint="-0.14996795556505021"/>
                </patternFill>
              </fill>
            </x14:dxf>
          </x14:cfRule>
          <xm:sqref>D48:F51</xm:sqref>
        </x14:conditionalFormatting>
        <x14:conditionalFormatting xmlns:xm="http://schemas.microsoft.com/office/excel/2006/main">
          <x14:cfRule type="expression" priority="4296" id="{059CB94E-9520-4144-992B-96D0A63FF023}">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4295" id="{FDB5C9CF-E78E-439A-96FD-0A9A3B4FF0E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4294" id="{F52D8BE9-018D-4BC5-BBBD-476FA5802C26}">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292" id="{07DA698E-533C-4E0D-A1A7-D3D08B52EAB1}">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4291" id="{161CABCF-FF9E-4DC7-A680-D43B26F0ED75}">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290" id="{04769033-A77D-41A9-B5A1-14F20931AFE6}">
            <xm:f>AND(Einstellungen!$E$51="x")</xm:f>
            <x14:dxf>
              <fill>
                <patternFill>
                  <bgColor theme="0" tint="-0.14996795556505021"/>
                </patternFill>
              </fill>
            </x14:dxf>
          </x14:cfRule>
          <xm:sqref>CW48:CW51</xm:sqref>
        </x14:conditionalFormatting>
        <x14:conditionalFormatting xmlns:xm="http://schemas.microsoft.com/office/excel/2006/main">
          <x14:cfRule type="cellIs" priority="4289" operator="between" id="{1881D7F0-ECCC-4BF9-8195-31453310ECF8}">
            <xm:f>Einstellungen!$E$102</xm:f>
            <xm:f>Einstellungen!$F$102</xm:f>
            <x14:dxf>
              <fill>
                <patternFill>
                  <bgColor rgb="FFFFFF00"/>
                </patternFill>
              </fill>
            </x14:dxf>
          </x14:cfRule>
          <xm:sqref>T48:T51</xm:sqref>
        </x14:conditionalFormatting>
        <x14:conditionalFormatting xmlns:xm="http://schemas.microsoft.com/office/excel/2006/main">
          <x14:cfRule type="cellIs" priority="4288" operator="between" id="{91144E71-DE8F-4C4F-91E0-2160C0F1D018}">
            <xm:f>Einstellungen!$E$103</xm:f>
            <xm:f>Einstellungen!$F$103</xm:f>
            <x14:dxf>
              <fill>
                <patternFill>
                  <bgColor rgb="FFFFFF00"/>
                </patternFill>
              </fill>
            </x14:dxf>
          </x14:cfRule>
          <xm:sqref>T48:T51</xm:sqref>
        </x14:conditionalFormatting>
        <x14:conditionalFormatting xmlns:xm="http://schemas.microsoft.com/office/excel/2006/main">
          <x14:cfRule type="cellIs" priority="4280" operator="between" id="{0DD5B42C-E5C0-431B-B5EE-9150AC991258}">
            <xm:f>Einstellungen!$F$93</xm:f>
            <xm:f>Einstellungen!$G$93</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6" operator="between" id="{F6F43DB5-F454-4ED1-ABDB-C733B1716C3D}">
            <xm:f>Einstellungen!$E$104</xm:f>
            <xm:f>Einstellungen!$F$104</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m:sqref>T48:T51</xm:sqref>
        </x14:conditionalFormatting>
        <x14:conditionalFormatting xmlns:xm="http://schemas.microsoft.com/office/excel/2006/main">
          <x14:cfRule type="cellIs" priority="4279" operator="between" id="{58BD9F78-56EF-4528-8292-1573F8B830C8}">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155" id="{1B63EBC0-6747-41E9-B239-EB801408C57A}">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4152" id="{7C5D8F66-7664-4DBF-835F-824A1C27A82C}">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150" id="{EEBC8773-8065-4521-B85D-D51602D4E8AD}">
            <xm:f>AND(Einstellungen!$E$51="x")</xm:f>
            <x14:dxf>
              <fill>
                <patternFill>
                  <bgColor theme="0" tint="-0.14996795556505021"/>
                </patternFill>
              </fill>
            </x14:dxf>
          </x14:cfRule>
          <xm:sqref>CW62:CW65</xm:sqref>
        </x14:conditionalFormatting>
        <x14:conditionalFormatting xmlns:xm="http://schemas.microsoft.com/office/excel/2006/main">
          <x14:cfRule type="cellIs" priority="4149" operator="between" id="{454B9CDF-DCBA-4F56-9DB3-D5E90FD17C47}">
            <xm:f>Einstellungen!$E$102</xm:f>
            <xm:f>Einstellungen!$F$102</xm:f>
            <x14:dxf>
              <fill>
                <patternFill>
                  <bgColor rgb="FFFFFF00"/>
                </patternFill>
              </fill>
            </x14:dxf>
          </x14:cfRule>
          <xm:sqref>T62:T65</xm:sqref>
        </x14:conditionalFormatting>
        <x14:conditionalFormatting xmlns:xm="http://schemas.microsoft.com/office/excel/2006/main">
          <x14:cfRule type="cellIs" priority="4148" operator="between" id="{7D4D0DED-53FE-47A1-9CDC-FE16965E81F4}">
            <xm:f>Einstellungen!$E$103</xm:f>
            <xm:f>Einstellungen!$F$103</xm:f>
            <x14:dxf>
              <fill>
                <patternFill>
                  <bgColor rgb="FFFFFF00"/>
                </patternFill>
              </fill>
            </x14:dxf>
          </x14:cfRule>
          <xm:sqref>T62:T65</xm:sqref>
        </x14:conditionalFormatting>
        <x14:conditionalFormatting xmlns:xm="http://schemas.microsoft.com/office/excel/2006/main">
          <x14:cfRule type="cellIs" priority="4140" operator="between" id="{CA77D379-88A4-421F-81D5-E2075B34FDB5}">
            <xm:f>Einstellungen!$F$93</xm:f>
            <xm:f>Einstellungen!$G$93</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2" operator="between" id="{52631865-637F-4F53-AF50-F2EBCBB11D41}">
            <xm:f>Einstellungen!$E$108</xm:f>
            <xm:f>Einstellungen!$F$108</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m:sqref>T62:T65</xm:sqref>
        </x14:conditionalFormatting>
        <x14:conditionalFormatting xmlns:xm="http://schemas.microsoft.com/office/excel/2006/main">
          <x14:cfRule type="cellIs" priority="4139" operator="between" id="{D136B6DE-8810-427B-AF90-6F1E34F25DFE}">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4137" id="{7245BF12-645B-4C94-B179-7CB137A542D0}">
            <xm:f>AND(Einstellungen!$E$51="x")</xm:f>
            <x14:dxf>
              <fill>
                <patternFill>
                  <bgColor theme="0" tint="-0.14996795556505021"/>
                </patternFill>
              </fill>
            </x14:dxf>
          </x14:cfRule>
          <xm:sqref>D76:F79</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4013" id="{2C73C404-A0C9-45FB-9FA7-790BFFAFBBEB}">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4012" id="{CF4DDE3F-CF17-4767-A57D-695C97107B2D}">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m:sqref>CW76:CW79</xm:sqref>
        </x14:conditionalFormatting>
        <x14:conditionalFormatting xmlns:xm="http://schemas.microsoft.com/office/excel/2006/main">
          <x14:cfRule type="cellIs" priority="4009" operator="between" id="{1F989731-DA95-442E-9862-97701F839CA8}">
            <xm:f>Einstellungen!$E$102</xm:f>
            <xm:f>Einstellungen!$F$102</xm:f>
            <x14:dxf>
              <fill>
                <patternFill>
                  <bgColor rgb="FFFFFF00"/>
                </patternFill>
              </fill>
            </x14:dxf>
          </x14:cfRule>
          <xm:sqref>T76:T79</xm:sqref>
        </x14:conditionalFormatting>
        <x14:conditionalFormatting xmlns:xm="http://schemas.microsoft.com/office/excel/2006/main">
          <x14:cfRule type="cellIs" priority="4008" operator="between" id="{05D07EFB-F58C-4520-B456-BA7FD131797A}">
            <xm:f>Einstellungen!$E$103</xm:f>
            <xm:f>Einstellungen!$F$103</xm:f>
            <x14:dxf>
              <fill>
                <patternFill>
                  <bgColor rgb="FFFFFF00"/>
                </patternFill>
              </fill>
            </x14:dxf>
          </x14:cfRule>
          <xm:sqref>T76:T79</xm:sqref>
        </x14:conditionalFormatting>
        <x14:conditionalFormatting xmlns:xm="http://schemas.microsoft.com/office/excel/2006/main">
          <x14:cfRule type="cellIs" priority="4000" operator="between" id="{C73E8E10-FA02-4181-99F3-328AF851D0EF}">
            <xm:f>Einstellungen!$F$93</xm:f>
            <xm:f>Einstellungen!$G$93</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4007" operator="between" id="{EDA30D63-977C-4B7F-8556-EB586EBA4D0B}">
            <xm:f>Einstellungen!$E$101</xm:f>
            <xm:f>Einstellungen!$F$101</xm:f>
            <x14:dxf>
              <fill>
                <patternFill>
                  <bgColor rgb="FFFFFF00"/>
                </patternFill>
              </fill>
            </x14:dxf>
          </x14:cfRule>
          <xm:sqref>T76:T79</xm:sqref>
        </x14:conditionalFormatting>
        <x14:conditionalFormatting xmlns:xm="http://schemas.microsoft.com/office/excel/2006/main">
          <x14:cfRule type="cellIs" priority="3999" operator="between" id="{9F329D9A-8080-4487-9EBA-95BEC76F34A5}">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3760" id="{2F357A4B-CF6D-491B-9A3C-363040EE0A95}">
            <xm:f>Einstellungen!#REF!="x"</xm:f>
            <x14:dxf>
              <fill>
                <patternFill>
                  <bgColor theme="6" tint="0.39994506668294322"/>
                </patternFill>
              </fill>
            </x14:dxf>
          </x14:cfRule>
          <xm:sqref>A84:A85</xm:sqref>
        </x14:conditionalFormatting>
        <x14:conditionalFormatting xmlns:xm="http://schemas.microsoft.com/office/excel/2006/main">
          <x14:cfRule type="expression" priority="3755" id="{01674E7E-DDE6-4F7D-BAF2-228970BD1909}">
            <xm:f>Einstellungen!#REF!="x"</xm:f>
            <x14:dxf>
              <fill>
                <patternFill>
                  <bgColor theme="9" tint="0.39994506668294322"/>
                </patternFill>
              </fill>
            </x14:dxf>
          </x14:cfRule>
          <x14:cfRule type="expression" priority="3756" id="{8A94C8AC-6359-4574-9410-9787BAA3C494}">
            <xm:f>Einstellungen!#REF!="x"</xm:f>
            <x14:dxf>
              <fill>
                <patternFill>
                  <bgColor theme="5" tint="0.39994506668294322"/>
                </patternFill>
              </fill>
            </x14:dxf>
          </x14:cfRule>
          <x14:cfRule type="expression" priority="3757" id="{EA2B8351-7599-4911-B01B-FC7029460894}">
            <xm:f>Einstellungen!#REF!="x"</xm:f>
            <x14:dxf>
              <fill>
                <patternFill>
                  <bgColor theme="0" tint="-0.24994659260841701"/>
                </patternFill>
              </fill>
            </x14:dxf>
          </x14:cfRule>
          <x14:cfRule type="expression" priority="3758" id="{615AA635-F201-4806-8F58-8692BA33ABEC}">
            <xm:f>Einstellungen!#REF!="x"</xm:f>
            <x14:dxf>
              <fill>
                <patternFill>
                  <bgColor theme="3" tint="0.39994506668294322"/>
                </patternFill>
              </fill>
            </x14:dxf>
          </x14:cfRule>
          <x14:cfRule type="expression" priority="3759" id="{244B86AE-E552-48EC-925D-53F35C1C2533}">
            <xm:f>Einstellungen!#REF!="x"</xm:f>
            <x14:dxf>
              <fill>
                <patternFill>
                  <bgColor theme="8" tint="0.39994506668294322"/>
                </patternFill>
              </fill>
            </x14:dxf>
          </x14:cfRule>
          <xm:sqref>A84:A85</xm:sqref>
        </x14:conditionalFormatting>
        <x14:conditionalFormatting xmlns:xm="http://schemas.microsoft.com/office/excel/2006/main">
          <x14:cfRule type="cellIs" priority="3634" operator="between" id="{5EDCEA68-DC16-45E7-B6B0-E0F9349662B4}">
            <xm:f>Einstellungen!$E$102</xm:f>
            <xm:f>Einstellungen!$F$102</xm:f>
            <x14:dxf>
              <fill>
                <patternFill>
                  <bgColor rgb="FFFFFF00"/>
                </patternFill>
              </fill>
            </x14:dxf>
          </x14:cfRule>
          <xm:sqref>BD84:BD85</xm:sqref>
        </x14:conditionalFormatting>
        <x14:conditionalFormatting xmlns:xm="http://schemas.microsoft.com/office/excel/2006/main">
          <x14:cfRule type="cellIs" priority="3633" operator="between" id="{F8562E38-5D10-4F1F-8131-EAE3040294B7}">
            <xm:f>Einstellungen!$E$103</xm:f>
            <xm:f>Einstellungen!$F$103</xm:f>
            <x14:dxf>
              <fill>
                <patternFill>
                  <bgColor rgb="FFFFFF00"/>
                </patternFill>
              </fill>
            </x14:dxf>
          </x14:cfRule>
          <xm:sqref>BD84:BD85</xm:sqref>
        </x14:conditionalFormatting>
        <x14:conditionalFormatting xmlns:xm="http://schemas.microsoft.com/office/excel/2006/main">
          <x14:cfRule type="cellIs" priority="3625" operator="between" id="{2771E56F-78AF-44E7-82C6-601A09815645}">
            <xm:f>Einstellungen!$F$93</xm:f>
            <xm:f>Einstellungen!$G$93</xm:f>
            <x14:dxf>
              <fill>
                <patternFill>
                  <bgColor rgb="FFFFFF00"/>
                </patternFill>
              </fill>
            </x14:dxf>
          </x14:cfRule>
          <x14:cfRule type="cellIs" priority="3626" operator="between" id="{F4E1B7BB-3AEE-404D-89E9-7BE12518C8A5}">
            <xm:f>Einstellungen!$F$92</xm:f>
            <xm:f>Einstellungen!$G$92</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31" operator="between" id="{CD65BAD3-32E7-4FE5-AC15-3B088A9620E5}">
            <xm:f>Einstellungen!$E$104</xm:f>
            <xm:f>Einstellungen!$F$104</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m:sqref>BD84:BD85</xm:sqref>
        </x14:conditionalFormatting>
        <x14:conditionalFormatting xmlns:xm="http://schemas.microsoft.com/office/excel/2006/main">
          <x14:cfRule type="cellIs" priority="3624" operator="between" id="{6CAA47A6-C9FA-485E-BE72-FEAD7DC6D354}">
            <xm:f>Einstellungen!$E$100</xm:f>
            <xm:f>Einstellungen!$F$100</xm:f>
            <x14:dxf>
              <fill>
                <patternFill>
                  <bgColor rgb="FFFFFF00"/>
                </patternFill>
              </fill>
            </x14:dxf>
          </x14:cfRule>
          <xm:sqref>BD84:BD85</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3471" id="{71C00948-96DC-4638-BCF3-58F65D1F7E78}">
            <xm:f>Einstellungen!#REF!="x"</xm:f>
            <x14:dxf>
              <fill>
                <patternFill>
                  <bgColor theme="6" tint="0.39994506668294322"/>
                </patternFill>
              </fill>
            </x14:dxf>
          </x14:cfRule>
          <xm:sqref>A36:A37</xm:sqref>
        </x14:conditionalFormatting>
        <x14:conditionalFormatting xmlns:xm="http://schemas.microsoft.com/office/excel/2006/main">
          <x14:cfRule type="expression" priority="3472" id="{3969F474-3DD5-4C99-B32E-97FE06BC15F5}">
            <xm:f>Einstellungen!#REF!="x"</xm:f>
            <x14:dxf>
              <fill>
                <patternFill>
                  <bgColor theme="9"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4" id="{88216E37-A7FF-4707-9435-5E559672BF22}">
            <xm:f>Einstellungen!#REF!="x"</xm:f>
            <x14:dxf>
              <fill>
                <patternFill>
                  <bgColor theme="0" tint="-0.24994659260841701"/>
                </patternFill>
              </fill>
            </x14:dxf>
          </x14:cfRule>
          <x14:cfRule type="expression" priority="3475" id="{3176A794-227C-4905-810B-F906E64E803D}">
            <xm:f>Einstellungen!#REF!="x"</xm:f>
            <x14:dxf>
              <fill>
                <patternFill>
                  <bgColor theme="3" tint="0.39994506668294322"/>
                </patternFill>
              </fill>
            </x14:dxf>
          </x14:cfRule>
          <x14:cfRule type="expression" priority="3476" id="{341EECC5-7901-49F6-93FB-DA42D0864BAE}">
            <xm:f>Einstellungen!#REF!="x"</xm:f>
            <x14:dxf>
              <fill>
                <patternFill>
                  <bgColor theme="8" tint="0.39994506668294322"/>
                </patternFill>
              </fill>
            </x14:dxf>
          </x14:cfRule>
          <xm:sqref>A36:A37</xm:sqref>
        </x14:conditionalFormatting>
        <x14:conditionalFormatting xmlns:xm="http://schemas.microsoft.com/office/excel/2006/main">
          <x14:cfRule type="expression" priority="3465" id="{21DB0419-F7F1-4E77-B070-7A410FB302EF}">
            <xm:f>Einstellungen!#REF!="x"</xm:f>
            <x14:dxf>
              <fill>
                <patternFill>
                  <bgColor theme="6" tint="0.39994506668294322"/>
                </patternFill>
              </fill>
            </x14:dxf>
          </x14:cfRule>
          <xm:sqref>A34:A35</xm:sqref>
        </x14:conditionalFormatting>
        <x14:conditionalFormatting xmlns:xm="http://schemas.microsoft.com/office/excel/2006/main">
          <x14:cfRule type="expression" priority="3466" id="{ADA1B4E4-551A-4B2E-AAC9-BA45B44C1B4F}">
            <xm:f>Einstellungen!#REF!="x"</xm:f>
            <x14:dxf>
              <fill>
                <patternFill>
                  <bgColor theme="9" tint="0.39994506668294322"/>
                </patternFill>
              </fill>
            </x14:dxf>
          </x14:cfRule>
          <x14:cfRule type="expression" priority="3467" id="{199D35ED-CE44-4E32-9CD1-8925EF7ACFCA}">
            <xm:f>Einstellungen!#REF!="x"</xm:f>
            <x14:dxf>
              <fill>
                <patternFill>
                  <bgColor theme="5"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9" id="{50879C96-E053-4DBB-B073-19628F4D82FD}">
            <xm:f>Einstellungen!#REF!="x"</xm:f>
            <x14:dxf>
              <fill>
                <patternFill>
                  <bgColor theme="8" tint="0.39994506668294322"/>
                </patternFill>
              </fill>
            </x14:dxf>
          </x14:cfRule>
          <xm:sqref>A34:A35</xm:sqref>
        </x14:conditionalFormatting>
        <x14:conditionalFormatting xmlns:xm="http://schemas.microsoft.com/office/excel/2006/main">
          <x14:cfRule type="expression" priority="3463" id="{09EE3732-AC4A-4BEB-917D-B441EF5568F0}">
            <xm:f>AND(Einstellungen!$E$51="x")</xm:f>
            <x14:dxf>
              <fill>
                <patternFill>
                  <bgColor theme="0" tint="-0.14996795556505021"/>
                </patternFill>
              </fill>
            </x14:dxf>
          </x14:cfRule>
          <xm:sqref>D34:F37</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3460" id="{7DC46509-8FD1-4BA4-9FC3-679E65310AE3}">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3459" id="{494DB4CC-AE92-4AB0-8152-12A9B70379C5}">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58" id="{77D47543-50C8-47E5-8568-D2972457B442}">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3456" id="{E1AE2B08-A516-4528-92F7-95959A649AA7}">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expression" priority="3439" id="{DDA2CE04-9F0A-4765-8A43-6ED44F7A8F39}">
            <xm:f>Einstellungen!#REF!="x"</xm:f>
            <x14:dxf>
              <fill>
                <patternFill>
                  <bgColor theme="6" tint="0.39994506668294322"/>
                </patternFill>
              </fill>
            </x14:dxf>
          </x14:cfRule>
          <xm:sqref>A50:A51</xm:sqref>
        </x14:conditionalFormatting>
        <x14:conditionalFormatting xmlns:xm="http://schemas.microsoft.com/office/excel/2006/main">
          <x14:cfRule type="expression" priority="3440" id="{414D0739-83B0-4D00-931E-2494C5CA8E3E}">
            <xm:f>Einstellungen!#REF!="x"</xm:f>
            <x14:dxf>
              <fill>
                <patternFill>
                  <bgColor theme="9" tint="0.39994506668294322"/>
                </patternFill>
              </fill>
            </x14:dxf>
          </x14:cfRule>
          <x14:cfRule type="expression" priority="3441" id="{DD6D04ED-D66B-49C2-A10A-2AF20F192108}">
            <xm:f>Einstellungen!#REF!="x"</xm:f>
            <x14:dxf>
              <fill>
                <patternFill>
                  <bgColor theme="5" tint="0.39994506668294322"/>
                </patternFill>
              </fill>
            </x14:dxf>
          </x14:cfRule>
          <x14:cfRule type="expression" priority="3442" id="{F8E7D361-6610-4A06-9800-E9C3F88922B4}">
            <xm:f>Einstellungen!#REF!="x"</xm:f>
            <x14:dxf>
              <fill>
                <patternFill>
                  <bgColor theme="0" tint="-0.24994659260841701"/>
                </patternFill>
              </fill>
            </x14:dxf>
          </x14:cfRule>
          <x14:cfRule type="expression" priority="3443" id="{7A5FA00B-F146-4933-976B-668BA2370C81}">
            <xm:f>Einstellungen!#REF!="x"</xm:f>
            <x14:dxf>
              <fill>
                <patternFill>
                  <bgColor theme="3" tint="0.39994506668294322"/>
                </patternFill>
              </fill>
            </x14:dxf>
          </x14:cfRule>
          <x14:cfRule type="expression" priority="3444" id="{FAA6FA92-D608-4D02-B3C3-5B66A2AE5E25}">
            <xm:f>Einstellungen!#REF!="x"</xm:f>
            <x14:dxf>
              <fill>
                <patternFill>
                  <bgColor theme="8" tint="0.39994506668294322"/>
                </patternFill>
              </fill>
            </x14:dxf>
          </x14:cfRule>
          <xm:sqref>A50:A51</xm:sqref>
        </x14:conditionalFormatting>
        <x14:conditionalFormatting xmlns:xm="http://schemas.microsoft.com/office/excel/2006/main">
          <x14:cfRule type="expression" priority="3433" id="{DFE1CA88-56D9-4A51-BEE3-31FF9E40B34D}">
            <xm:f>Einstellungen!#REF!="x"</xm:f>
            <x14:dxf>
              <fill>
                <patternFill>
                  <bgColor theme="6" tint="0.39994506668294322"/>
                </patternFill>
              </fill>
            </x14:dxf>
          </x14:cfRule>
          <xm:sqref>A48:A49</xm:sqref>
        </x14:conditionalFormatting>
        <x14:conditionalFormatting xmlns:xm="http://schemas.microsoft.com/office/excel/2006/main">
          <x14:cfRule type="expression" priority="3434" id="{254B06BB-D3BB-4E66-AB8F-A006C8B6C11B}">
            <xm:f>Einstellungen!#REF!="x"</xm:f>
            <x14:dxf>
              <fill>
                <patternFill>
                  <bgColor theme="9"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7" id="{20593C39-3A30-418E-89C5-A7164E4C7846}">
            <xm:f>Einstellungen!#REF!="x"</xm:f>
            <x14:dxf>
              <fill>
                <patternFill>
                  <bgColor theme="8" tint="0.39994506668294322"/>
                </patternFill>
              </fill>
            </x14:dxf>
          </x14:cfRule>
          <xm:sqref>A48:A49</xm:sqref>
        </x14:conditionalFormatting>
        <x14:conditionalFormatting xmlns:xm="http://schemas.microsoft.com/office/excel/2006/main">
          <x14:cfRule type="expression" priority="3431" id="{3AE0330B-731C-4980-B1FA-3ACACB9D7526}">
            <xm:f>AND(Einstellungen!$E$51="x")</xm:f>
            <x14:dxf>
              <fill>
                <patternFill>
                  <bgColor theme="0" tint="-0.14996795556505021"/>
                </patternFill>
              </fill>
            </x14:dxf>
          </x14:cfRule>
          <xm:sqref>D48:F51</xm:sqref>
        </x14:conditionalFormatting>
        <x14:conditionalFormatting xmlns:xm="http://schemas.microsoft.com/office/excel/2006/main">
          <x14:cfRule type="expression" priority="3430" id="{774FAC47-93FD-434C-B38F-DCA386DF08E1}">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429" id="{10AF5764-9025-4E97-B1CC-9D9D53576D8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3428" id="{C8DB77ED-9E9E-4188-8046-5CED46A7BBDE}">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3426" id="{5FDC8A2B-B56D-473F-A6D0-C500FBE73F05}">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3425" id="{32A7545A-4A64-4283-A2B0-5A76AEBE1413}">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3424" id="{DC33FB4C-6031-4019-84C5-5BD3F942A47D}">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407" id="{8FC04CAE-4042-472C-801F-ED0D51454A28}">
            <xm:f>Einstellungen!#REF!="x"</xm:f>
            <x14:dxf>
              <fill>
                <patternFill>
                  <bgColor theme="6" tint="0.39994506668294322"/>
                </patternFill>
              </fill>
            </x14:dxf>
          </x14:cfRule>
          <xm:sqref>A64:A65</xm:sqref>
        </x14:conditionalFormatting>
        <x14:conditionalFormatting xmlns:xm="http://schemas.microsoft.com/office/excel/2006/main">
          <x14:cfRule type="expression" priority="3408" id="{ED580D58-5172-4BE6-A715-077B35DF167D}">
            <xm:f>Einstellungen!#REF!="x"</xm:f>
            <x14:dxf>
              <fill>
                <patternFill>
                  <bgColor theme="9" tint="0.39994506668294322"/>
                </patternFill>
              </fill>
            </x14:dxf>
          </x14:cfRule>
          <x14:cfRule type="expression" priority="3409" id="{1D2B3463-96FF-4C2B-8AB9-8C8518454E20}">
            <xm:f>Einstellungen!#REF!="x"</xm:f>
            <x14:dxf>
              <fill>
                <patternFill>
                  <bgColor theme="5"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11" id="{0FC3EC14-0BBF-42CF-8C0F-406B1F15591C}">
            <xm:f>Einstellungen!#REF!="x"</xm:f>
            <x14:dxf>
              <fill>
                <patternFill>
                  <bgColor theme="3" tint="0.39994506668294322"/>
                </patternFill>
              </fill>
            </x14:dxf>
          </x14:cfRule>
          <x14:cfRule type="expression" priority="3412" id="{10A8B44E-A678-4D3F-A17D-9C28C35CB799}">
            <xm:f>Einstellungen!#REF!="x"</xm:f>
            <x14:dxf>
              <fill>
                <patternFill>
                  <bgColor theme="8" tint="0.39994506668294322"/>
                </patternFill>
              </fill>
            </x14:dxf>
          </x14:cfRule>
          <xm:sqref>A64:A65</xm:sqref>
        </x14:conditionalFormatting>
        <x14:conditionalFormatting xmlns:xm="http://schemas.microsoft.com/office/excel/2006/main">
          <x14:cfRule type="expression" priority="3401" id="{717DDD22-8FD8-4358-8433-0B3E7BCFF01F}">
            <xm:f>Einstellungen!#REF!="x"</xm:f>
            <x14:dxf>
              <fill>
                <patternFill>
                  <bgColor theme="6" tint="0.39994506668294322"/>
                </patternFill>
              </fill>
            </x14:dxf>
          </x14:cfRule>
          <xm:sqref>A62:A63</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m:sqref>D62:F65</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3397" id="{1E4DA3F8-58C1-4F7A-993F-FF7FC9C3F74F}">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3394" id="{22F0FF4C-C4CB-4E35-8349-C1A0F803A7B0}">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3392" id="{25B8455B-3F52-4CEB-817A-55B2D593C28B}">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78" id="{74DD50DB-91EE-4CDB-954F-4F1D02B772CC}">
            <xm:f>Einstellungen!#REF!="x"</xm:f>
            <x14:dxf>
              <fill>
                <patternFill>
                  <bgColor theme="6" tint="0.39994506668294322"/>
                </patternFill>
              </fill>
            </x14:dxf>
          </x14:cfRule>
          <xm:sqref>A78:A79</xm:sqref>
        </x14:conditionalFormatting>
        <x14:conditionalFormatting xmlns:xm="http://schemas.microsoft.com/office/excel/2006/main">
          <x14:cfRule type="expression" priority="3373" id="{118F1D38-4105-485F-8588-5DD6B90FD9F5}">
            <xm:f>Einstellungen!#REF!="x"</xm:f>
            <x14:dxf>
              <fill>
                <patternFill>
                  <bgColor theme="9" tint="0.39994506668294322"/>
                </patternFill>
              </fill>
            </x14:dxf>
          </x14:cfRule>
          <x14:cfRule type="expression" priority="3374" id="{25B03218-8545-43EB-B268-6AF9EC6D3014}">
            <xm:f>Einstellungen!#REF!="x"</xm:f>
            <x14:dxf>
              <fill>
                <patternFill>
                  <bgColor theme="5" tint="0.39994506668294322"/>
                </patternFill>
              </fill>
            </x14:dxf>
          </x14:cfRule>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7" id="{B9688A92-F7E3-4D71-80E2-DDB483F503ED}">
            <xm:f>Einstellungen!#REF!="x"</xm:f>
            <x14:dxf>
              <fill>
                <patternFill>
                  <bgColor theme="8" tint="0.39994506668294322"/>
                </patternFill>
              </fill>
            </x14:dxf>
          </x14:cfRule>
          <xm:sqref>A78:A79</xm:sqref>
        </x14:conditionalFormatting>
        <x14:conditionalFormatting xmlns:xm="http://schemas.microsoft.com/office/excel/2006/main">
          <x14:cfRule type="expression" priority="3372" id="{2B3CFF8C-2F76-4C32-823A-B6079F15360A}">
            <xm:f>Einstellungen!#REF!="x"</xm:f>
            <x14:dxf>
              <fill>
                <patternFill>
                  <bgColor theme="6" tint="0.39994506668294322"/>
                </patternFill>
              </fill>
            </x14:dxf>
          </x14:cfRule>
          <xm:sqref>A76:A77</xm:sqref>
        </x14:conditionalFormatting>
        <x14:conditionalFormatting xmlns:xm="http://schemas.microsoft.com/office/excel/2006/main">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14:cfRule type="expression" priority="3370" id="{4F7427EB-7F93-486D-AD25-EEE45ED206D3}">
            <xm:f>Einstellungen!#REF!="x"</xm:f>
            <x14:dxf>
              <fill>
                <patternFill>
                  <bgColor theme="3" tint="0.39994506668294322"/>
                </patternFill>
              </fill>
            </x14:dxf>
          </x14:cfRule>
          <x14:cfRule type="expression" priority="3371" id="{B5F95A2D-CAA1-4457-8DD2-F7180413E745}">
            <xm:f>Einstellungen!#REF!="x"</xm:f>
            <x14:dxf>
              <fill>
                <patternFill>
                  <bgColor theme="8" tint="0.39994506668294322"/>
                </patternFill>
              </fill>
            </x14:dxf>
          </x14:cfRule>
          <xm:sqref>A76:A77</xm:sqref>
        </x14:conditionalFormatting>
        <x14:conditionalFormatting xmlns:xm="http://schemas.microsoft.com/office/excel/2006/main">
          <x14:cfRule type="expression" priority="3367" id="{31C809EA-61D0-42FB-8A4B-96EC71780A0E}">
            <xm:f>AND(Einstellungen!$E$51="x")</xm:f>
            <x14:dxf>
              <fill>
                <patternFill>
                  <bgColor theme="0" tint="-0.14996795556505021"/>
                </patternFill>
              </fill>
            </x14:dxf>
          </x14:cfRule>
          <xm:sqref>D76:F79</xm:sqref>
        </x14:conditionalFormatting>
        <x14:conditionalFormatting xmlns:xm="http://schemas.microsoft.com/office/excel/2006/main">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3353" id="{4C3457EC-676C-4C18-AAB9-8D1ADBC37A26}">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3352" id="{6AD97B69-815B-4E02-84BC-23D44FB87BD9}">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9656" id="{34A5F02F-11AC-413F-A765-44DB5173DD70}">
            <xm:f>AND(B12&gt;=Einstellungen!$D$136,B12&lt;=Einstellungen!$E$136)</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14:cfRule type="expression" priority="279661" id="{B20ABCE1-DB8A-4394-9FB6-29AF74066317}">
            <xm:f>AND(B12&gt;=Einstellungen!$D$131,B12&lt;=Einstellungen!$E$131)</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193" id="{678EBD68-93E9-49BE-8978-2CF89F4F84E2}">
            <xm:f>AND(B12&gt;=Einstellungen!$D$136,B12&lt;=Einstellungen!$E$136)</xm:f>
            <x14:dxf>
              <fill>
                <patternFill>
                  <bgColor rgb="FF00B050"/>
                </patternFill>
              </fill>
            </x14:dxf>
          </x14:cfRule>
          <x14:cfRule type="expression" priority="284194" id="{1FCD8B1A-34E3-412D-BA65-7E35B9EFDB78}">
            <xm:f>AND(B12&gt;=Einstellungen!$D$135,B12&lt;=Einstellungen!$E$135)</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14:cfRule type="expression" priority="284196" id="{E4E0C480-1913-4123-ABD7-2C65B470DE9D}">
            <xm:f>AND(B12&gt;=Einstellungen!$D$133,B12&lt;=Einstellungen!$E$133)</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202" id="{979444B9-E8A1-4E3E-9342-17F9FB683016}">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284683" id="{5ABE0E99-F733-4D00-8442-FAAF96836A22}">
            <xm:f>AND(CN66&gt;=Einstellungen!$D$136,CN66&lt;=Einstellungen!$E$136)</xm:f>
            <x14:dxf>
              <fill>
                <patternFill>
                  <bgColor rgb="FF00B050"/>
                </patternFill>
              </fill>
            </x14:dxf>
          </x14:cfRule>
          <x14:cfRule type="expression" priority="284684" id="{ADAA1464-9168-40A6-B624-E50055528F06}">
            <xm:f>AND(CN66&gt;=Einstellungen!$D$135,CN66&lt;=Einstellungen!$E$135)</xm:f>
            <x14:dxf>
              <fill>
                <patternFill>
                  <bgColor rgb="FF00B050"/>
                </patternFill>
              </fill>
            </x14:dxf>
          </x14:cfRule>
          <x14:cfRule type="expression" priority="284685" id="{0C215614-9522-4B72-9BE4-D7F3040080D8}">
            <xm:f>AND(CN66&gt;=Einstellungen!$D$134,CN66&lt;=Einstellungen!$E$134)</xm:f>
            <x14:dxf>
              <fill>
                <patternFill>
                  <bgColor rgb="FF00B050"/>
                </patternFill>
              </fill>
            </x14:dxf>
          </x14:cfRule>
          <x14:cfRule type="expression" priority="284686" id="{AED73D6D-F04F-463C-975E-08731142D31E}">
            <xm:f>AND(CN66&gt;=Einstellungen!$D$133,CN66&lt;=Einstellungen!$E$133)</xm:f>
            <x14:dxf>
              <fill>
                <patternFill>
                  <bgColor rgb="FF00B050"/>
                </patternFill>
              </fill>
            </x14:dxf>
          </x14:cfRule>
          <x14:cfRule type="expression" priority="284687" id="{B6014A28-3257-4839-BD1D-5D2B9B83337E}">
            <xm:f>AND(CN66&gt;=Einstellungen!$D$132,CN66&lt;=Einstellungen!$E$132)</xm:f>
            <x14:dxf>
              <fill>
                <patternFill>
                  <bgColor rgb="FF00B050"/>
                </patternFill>
              </fill>
            </x14:dxf>
          </x14:cfRule>
          <x14:cfRule type="expression" priority="284688" id="{CC00A594-1960-4511-889E-6E25F9F3EC2D}">
            <xm:f>AND(CN66&gt;=Einstellungen!$D$131,CN66&lt;=Einstellungen!$E$131)</xm:f>
            <x14:dxf>
              <fill>
                <patternFill>
                  <bgColor rgb="FF00B050"/>
                </patternFill>
              </fill>
            </x14:dxf>
          </x14:cfRule>
          <x14:cfRule type="expression" priority="284689" id="{3A84E359-2849-458A-B0C2-DAE99E2FBE24}">
            <xm:f>AND(CN66&gt;=Einstellungen!$D$130,CN66&lt;=Einstellungen!$E$130)</xm:f>
            <x14:dxf>
              <fill>
                <patternFill>
                  <bgColor rgb="FF00B050"/>
                </patternFill>
              </fill>
            </x14:dxf>
          </x14:cfRule>
          <x14:cfRule type="expression" priority="284690" id="{8581DCC7-E991-47A0-9867-B2BC2B39CA8E}">
            <xm:f>AND(CN66&gt;=Einstellungen!$D$129,CN66&lt;=Einstellungen!$E$129)</xm:f>
            <x14:dxf>
              <fill>
                <patternFill>
                  <bgColor rgb="FF00B050"/>
                </patternFill>
              </fill>
            </x14:dxf>
          </x14:cfRule>
          <x14:cfRule type="expression" priority="284691" id="{DF700990-FA55-4136-A741-246CC05838DC}">
            <xm:f>AND(CN66&gt;=Einstellungen!$D$128,CN66&lt;=Einstellungen!$E$128)</xm:f>
            <x14:dxf>
              <fill>
                <patternFill>
                  <bgColor rgb="FF00B050"/>
                </patternFill>
              </fill>
            </x14:dxf>
          </x14:cfRule>
          <x14:cfRule type="expression" priority="284692" id="{68866B2D-5323-4F46-AEE1-9C8E454AAE60}">
            <xm:f>AND(#REF!&gt;=Einstellungen!$D$127,#REF!&lt;=Einstellungen!$E$127)</xm:f>
            <x14:dxf>
              <fill>
                <patternFill>
                  <bgColor rgb="FF00B050"/>
                </patternFill>
              </fill>
            </x14:dxf>
          </x14:cfRule>
          <xm:sqref>CO66:CO67</xm:sqref>
        </x14:conditionalFormatting>
        <x14:conditionalFormatting xmlns:xm="http://schemas.microsoft.com/office/excel/2006/main">
          <x14:cfRule type="expression" priority="284793" id="{0B68AB14-1B6A-45FA-9262-5D7DD8C8EA63}">
            <xm:f>AND(B12&gt;=Einstellungen!$D$149,B12&lt;=Einstellungen!$E$149)</xm:f>
            <x14:dxf>
              <fill>
                <patternFill>
                  <bgColor theme="8" tint="0.39994506668294322"/>
                </patternFill>
              </fill>
            </x14:dxf>
          </x14:cfRule>
          <x14:cfRule type="expression" priority="284794" id="{7240A48C-31EA-4D20-A8CF-B00A5C6A7189}">
            <xm:f>AND(B12&gt;=Einstellungen!$D$148,B12&lt;=Einstellungen!$E$148)</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7" id="{37F833E7-4ED1-4314-ACE9-8ACA7CEA1BCA}">
            <xm:f>AND(B12&gt;=Einstellungen!$D$145,B12&lt;=Einstellungen!$E$145)</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23" id="{53D6E37C-807C-4AF6-A857-B72549107E64}">
            <xm:f>AND(B12&gt;=Einstellungen!$D$149,B12&lt;=Einstellungen!$E$149)</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29" id="{5B64059F-F5C6-4E65-8A70-EA198D9DBED3}">
            <xm:f>AND(B12&gt;=Einstellungen!$D$143,B12&lt;=Einstellungen!$E$143)</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32" id="{C18B2CCF-C9F8-46EA-A91D-02FF24988997}">
            <xm:f>AND(B12&gt;=Einstellungen!$D$140,B12&lt;=Einstellungen!$E$140)</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0" id="{7D9E5E96-C0E0-4005-B3A1-6F31DBBED71D}">
            <xm:f>AND(B12&gt;=Einstellungen!$D$156,B12&lt;=Einstellungen!$E$156)</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4" id="{196B5971-3DD2-4D78-BAF8-F8964EB8B3A5}">
            <xm:f>AND(B12&gt;=Einstellungen!$D$162,B12&lt;=Einstellungen!$E$162)</xm:f>
            <x14:dxf>
              <fill>
                <patternFill>
                  <bgColor theme="6" tint="0.39994506668294322"/>
                </patternFill>
              </fill>
            </x14:dxf>
          </x14:cfRule>
          <x14:cfRule type="expression" priority="298185" id="{EFF8C907-7249-43C0-AD9F-3AA2DE910C41}">
            <xm:f>AND(B12&gt;=Einstellungen!$D$161,B12&lt;=Einstellungen!$E$161)</xm:f>
            <x14:dxf>
              <fill>
                <patternFill>
                  <bgColor theme="6" tint="0.39994506668294322"/>
                </patternFill>
              </fill>
            </x14:dxf>
          </x14:cfRule>
          <x14:cfRule type="expression" priority="298186" id="{9632CADF-2153-478F-BA1B-74C036949E52}">
            <xm:f>AND(B12&gt;=Einstellungen!$D$160,B12&lt;=Einstellungen!$E$160)</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614" id="{43AB9D22-9B9D-4CD8-918E-71B871DC33A9}">
            <xm:f>AND(B12&gt;=Einstellungen!$D$175,B12&lt;=Einstellungen!$E$175)</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14:cfRule type="expression" priority="302617" id="{58FE87CF-D5C0-4946-B828-FD0BC5CCC19C}">
            <xm:f>AND(B12&gt;=Einstellungen!$D$172,B12&lt;=Einstellungen!$E$172)</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302734" id="{5B4DC2BA-DC43-4A66-B476-58A788A7D442}">
            <xm:f>AND(B12&gt;=Einstellungen!$D$175,B12&lt;=Einstellungen!$E$175)</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42" id="{9EA60511-D081-4009-AD6B-FB8EC73C3567}">
            <xm:f>AND(B12&gt;=Einstellungen!$D$167,B12&lt;=Einstellungen!$E$167)</xm:f>
            <x14:dxf>
              <fill>
                <patternFill>
                  <bgColor theme="9" tint="0.39994506668294322"/>
                </patternFill>
              </fill>
            </x14:dxf>
          </x14:cfRule>
          <x14:cfRule type="expression" priority="302743" id="{91C14886-D1AE-4BEA-9E9F-659FEE7E9B0C}">
            <xm:f>AND(B12&gt;=Einstellungen!$D$166,B12&lt;=Einstellungen!$E$166)</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3260" id="{C4050BE6-0057-4359-A94A-5C144DE9F20E}">
            <xm:f>AND(B12&gt;=Einstellungen!$D$201,B12&lt;=Einstellungen!$E$201)</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9" id="{018697E6-A3D8-41A2-AF9F-30C872F226CD}">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3220" id="{FF1BA6FB-7009-4AE1-81CF-7750E5D1529D}">
            <xm:f>AND(B12&gt;=Einstellungen!$D$201,B12&lt;=Einstellungen!$E$201)</xm:f>
            <x14:dxf>
              <fill>
                <patternFill>
                  <bgColor theme="5" tint="0.59996337778862885"/>
                </patternFill>
              </fill>
            </x14:dxf>
          </x14:cfRule>
          <x14:cfRule type="expression" priority="3221" id="{16963BB5-5B6B-4D04-A370-A8354F5CC0C1}">
            <xm:f>AND(B12&gt;=Einstellungen!$D$200,B12&lt;=Einstellungen!$E$200)</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9" id="{598B1C77-13B6-4128-8AE4-CE1625DF7636}">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3170" id="{B59EBDDA-DBE4-4FB3-B651-607909140C70}">
            <xm:f>AND(B12&gt;=Einstellungen!$D$205,B12&lt;=Einstellungen!$E$205)</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2" id="{3A7AE2CA-45B2-4D2F-9882-E5F65263A9EF}">
            <xm:f>AND(B12&gt;=Einstellungen!$D$207,B12&lt;=Einstellungen!$E$207)</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3160" id="{6A21EE09-B3C4-48F2-A37C-2C4CFC7ADE2A}">
            <xm:f>AND(B12&gt;=Einstellungen!$D$205,B12&lt;=Einstellungen!$E$205)</xm:f>
            <x14:dxf>
              <fill>
                <patternFill>
                  <bgColor rgb="FFFFC000"/>
                </patternFill>
              </fill>
            </x14:dxf>
          </x14:cfRule>
          <x14:cfRule type="expression" priority="3161" id="{E15CCB97-F82D-4F6A-9F70-6EDEA3651631}">
            <xm:f>AND(B12&gt;=Einstellungen!$D$206,B12&lt;=Einstellungen!$E$206)</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9" id="{B58096F4-52A4-4842-AF88-57D303296C81}">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3061" id="{F410472D-E25D-4459-9F1E-6BEB63A936D9}">
            <xm:f>AND(B12&gt;=Einstellungen!$D$218,B12&lt;=Einstellungen!$E$218)</xm:f>
            <x14:dxf>
              <fill>
                <patternFill>
                  <bgColor theme="2" tint="-0.24994659260841701"/>
                </patternFill>
              </fill>
            </x14:dxf>
          </x14:cfRule>
          <x14:cfRule type="expression" priority="3062" id="{29459DC5-C85F-45AD-BA6A-26C8458E91A2}">
            <xm:f>AND( B12&gt;=Einstellungen!$D$219,B12&lt;=Einstellungen!$E$219)</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4" id="{0622F138-8BC6-41EB-A815-6CB3A13F59CE}">
            <xm:f>AND(B12&gt;=Einstellungen!$D$221,B12&lt;=Einstellungen!$E$221)</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3041" id="{3FE2D365-C572-4660-A913-D4E9B2BCFB37}">
            <xm:f>AND(B12&gt;=Einstellungen!$D$218,B12&lt;=Einstellungen!$E$218)</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5" id="{388E1E92-034D-48EF-B96A-BAFA6B2C1BB7}">
            <xm:f>AND(B12&gt;=Einstellungen!$D$222,B12&lt;=Einstellungen!$E$222)</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50" id="{4C3F0433-B2BC-48F9-BAEC-BBD2B9A84A62}">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3033" id="{FAE33AB8-C8B2-4937-A7E9-E49B9A10333C}">
            <xm:f>AND(B14&gt;=Einstellungen!$D$218,B14&lt;=Einstellungen!$E$218)</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3445" id="{AF506F1A-0777-4AB9-9CBC-3521F1983032}">
            <xm:f>AND(B14&gt;=Einstellungen!$D$226,B14&lt;=Einstellungen!$E$226)</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3" id="{981465E9-17D6-4641-A48A-D735D7CB5A74}">
            <xm:f>AND(B14&gt;=Einstellungen!$D$218,B14&lt;=Einstellungen!$E$218)</xm:f>
            <x14:dxf>
              <fill>
                <patternFill>
                  <bgColor theme="2" tint="-0.24994659260841701"/>
                </patternFill>
              </fill>
            </x14:dxf>
          </x14:cfRule>
          <x14:cfRule type="expression" priority="3024" id="{5A1AFA27-348A-4192-B71D-186AA7D9D565}">
            <xm:f>AND( B14&gt;=Einstellungen!$D$219,B14&lt;=Einstellungen!$E$219)</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316996" id="{5ABE0E99-F733-4D00-8442-FAAF96836A22}">
            <xm:f>AND(CN12&gt;=Einstellungen!$D$136,CN12&lt;=Einstellungen!$E$136)</xm:f>
            <x14:dxf>
              <fill>
                <patternFill>
                  <bgColor rgb="FF00B050"/>
                </patternFill>
              </fill>
            </x14:dxf>
          </x14:cfRule>
          <x14:cfRule type="expression" priority="316997" id="{ADAA1464-9168-40A6-B624-E50055528F06}">
            <xm:f>AND(CN12&gt;=Einstellungen!$D$135,CN12&lt;=Einstellungen!$E$135)</xm:f>
            <x14:dxf>
              <fill>
                <patternFill>
                  <bgColor rgb="FF00B050"/>
                </patternFill>
              </fill>
            </x14:dxf>
          </x14:cfRule>
          <x14:cfRule type="expression" priority="316998" id="{0C215614-9522-4B72-9BE4-D7F3040080D8}">
            <xm:f>AND(CN12&gt;=Einstellungen!$D$134,CN12&lt;=Einstellungen!$E$134)</xm:f>
            <x14:dxf>
              <fill>
                <patternFill>
                  <bgColor rgb="FF00B050"/>
                </patternFill>
              </fill>
            </x14:dxf>
          </x14:cfRule>
          <x14:cfRule type="expression" priority="316999" id="{AED73D6D-F04F-463C-975E-08731142D31E}">
            <xm:f>AND(CN12&gt;=Einstellungen!$D$133,CN12&lt;=Einstellungen!$E$133)</xm:f>
            <x14:dxf>
              <fill>
                <patternFill>
                  <bgColor rgb="FF00B050"/>
                </patternFill>
              </fill>
            </x14:dxf>
          </x14:cfRule>
          <x14:cfRule type="expression" priority="317000" id="{B6014A28-3257-4839-BD1D-5D2B9B83337E}">
            <xm:f>AND(CN12&gt;=Einstellungen!$D$132,CN12&lt;=Einstellungen!$E$132)</xm:f>
            <x14:dxf>
              <fill>
                <patternFill>
                  <bgColor rgb="FF00B050"/>
                </patternFill>
              </fill>
            </x14:dxf>
          </x14:cfRule>
          <x14:cfRule type="expression" priority="317001" id="{CC00A594-1960-4511-889E-6E25F9F3EC2D}">
            <xm:f>AND(CN12&gt;=Einstellungen!$D$131,CN12&lt;=Einstellungen!$E$131)</xm:f>
            <x14:dxf>
              <fill>
                <patternFill>
                  <bgColor rgb="FF00B050"/>
                </patternFill>
              </fill>
            </x14:dxf>
          </x14:cfRule>
          <x14:cfRule type="expression" priority="317002" id="{3A84E359-2849-458A-B0C2-DAE99E2FBE24}">
            <xm:f>AND(CN12&gt;=Einstellungen!$D$130,CN12&lt;=Einstellungen!$E$130)</xm:f>
            <x14:dxf>
              <fill>
                <patternFill>
                  <bgColor rgb="FF00B050"/>
                </patternFill>
              </fill>
            </x14:dxf>
          </x14:cfRule>
          <x14:cfRule type="expression" priority="317003" id="{8581DCC7-E991-47A0-9867-B2BC2B39CA8E}">
            <xm:f>AND(CN12&gt;=Einstellungen!$D$129,CN12&lt;=Einstellungen!$E$129)</xm:f>
            <x14:dxf>
              <fill>
                <patternFill>
                  <bgColor rgb="FF00B050"/>
                </patternFill>
              </fill>
            </x14:dxf>
          </x14:cfRule>
          <x14:cfRule type="expression" priority="317004" id="{DF700990-FA55-4136-A741-246CC05838DC}">
            <xm:f>AND(CN12&gt;=Einstellungen!$D$128,CN12&lt;=Einstellungen!$E$128)</xm:f>
            <x14:dxf>
              <fill>
                <patternFill>
                  <bgColor rgb="FF00B050"/>
                </patternFill>
              </fill>
            </x14:dxf>
          </x14:cfRule>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317016" id="{5ABE0E99-F733-4D00-8442-FAAF96836A22}">
            <xm:f>AND(CN68&gt;=Einstellungen!$D$136,CN68&lt;=Einstellungen!$E$136)</xm:f>
            <x14:dxf>
              <fill>
                <patternFill>
                  <bgColor rgb="FF00B050"/>
                </patternFill>
              </fill>
            </x14:dxf>
          </x14:cfRule>
          <x14:cfRule type="expression" priority="317017" id="{ADAA1464-9168-40A6-B624-E50055528F06}">
            <xm:f>AND(CN68&gt;=Einstellungen!$D$135,CN68&lt;=Einstellungen!$E$135)</xm:f>
            <x14:dxf>
              <fill>
                <patternFill>
                  <bgColor rgb="FF00B050"/>
                </patternFill>
              </fill>
            </x14:dxf>
          </x14:cfRule>
          <x14:cfRule type="expression" priority="317018" id="{0C215614-9522-4B72-9BE4-D7F3040080D8}">
            <xm:f>AND(CN68&gt;=Einstellungen!$D$134,CN68&lt;=Einstellungen!$E$134)</xm:f>
            <x14:dxf>
              <fill>
                <patternFill>
                  <bgColor rgb="FF00B050"/>
                </patternFill>
              </fill>
            </x14:dxf>
          </x14:cfRule>
          <x14:cfRule type="expression" priority="317019" id="{AED73D6D-F04F-463C-975E-08731142D31E}">
            <xm:f>AND(CN68&gt;=Einstellungen!$D$133,CN68&lt;=Einstellungen!$E$133)</xm:f>
            <x14:dxf>
              <fill>
                <patternFill>
                  <bgColor rgb="FF00B050"/>
                </patternFill>
              </fill>
            </x14:dxf>
          </x14:cfRule>
          <x14:cfRule type="expression" priority="317020" id="{B6014A28-3257-4839-BD1D-5D2B9B83337E}">
            <xm:f>AND(CN68&gt;=Einstellungen!$D$132,CN68&lt;=Einstellungen!$E$132)</xm:f>
            <x14:dxf>
              <fill>
                <patternFill>
                  <bgColor rgb="FF00B050"/>
                </patternFill>
              </fill>
            </x14:dxf>
          </x14:cfRule>
          <x14:cfRule type="expression" priority="317021" id="{CC00A594-1960-4511-889E-6E25F9F3EC2D}">
            <xm:f>AND(CN68&gt;=Einstellungen!$D$131,CN68&lt;=Einstellungen!$E$131)</xm:f>
            <x14:dxf>
              <fill>
                <patternFill>
                  <bgColor rgb="FF00B050"/>
                </patternFill>
              </fill>
            </x14:dxf>
          </x14:cfRule>
          <x14:cfRule type="expression" priority="317022" id="{3A84E359-2849-458A-B0C2-DAE99E2FBE24}">
            <xm:f>AND(CN68&gt;=Einstellungen!$D$130,CN68&lt;=Einstellungen!$E$130)</xm:f>
            <x14:dxf>
              <fill>
                <patternFill>
                  <bgColor rgb="FF00B050"/>
                </patternFill>
              </fill>
            </x14:dxf>
          </x14:cfRule>
          <x14:cfRule type="expression" priority="317023" id="{8581DCC7-E991-47A0-9867-B2BC2B39CA8E}">
            <xm:f>AND(CN68&gt;=Einstellungen!$D$129,CN68&lt;=Einstellungen!$E$129)</xm:f>
            <x14:dxf>
              <fill>
                <patternFill>
                  <bgColor rgb="FF00B050"/>
                </patternFill>
              </fill>
            </x14:dxf>
          </x14:cfRule>
          <x14:cfRule type="expression" priority="317024" id="{DF700990-FA55-4136-A741-246CC05838DC}">
            <xm:f>AND(CN68&gt;=Einstellungen!$D$128,CN68&lt;=Einstellungen!$E$128)</xm:f>
            <x14:dxf>
              <fill>
                <patternFill>
                  <bgColor rgb="FF00B050"/>
                </patternFill>
              </fill>
            </x14:dxf>
          </x14:cfRule>
          <x14:cfRule type="expression" priority="317025" id="{68866B2D-5323-4F46-AEE1-9C8E454AAE60}">
            <xm:f>AND(FJ86&gt;=Einstellungen!$D$127,FJ86&lt;=Einstellungen!$E$127)</xm:f>
            <x14:dxf>
              <fill>
                <patternFill>
                  <bgColor rgb="FF00B050"/>
                </patternFill>
              </fill>
            </x14:dxf>
          </x14:cfRule>
          <xm:sqref>CO68:CO85</xm:sqref>
        </x14:conditionalFormatting>
        <x14:conditionalFormatting xmlns:xm="http://schemas.microsoft.com/office/excel/2006/main">
          <x14:cfRule type="expression" priority="2836" id="{7B413685-C39E-4D43-98DF-A139C3E1272A}">
            <xm:f>AND(B12&gt;=Einstellungen!$D$188,B12&lt;=Einstellungen!$E$188)</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14:cfRule type="expression" priority="2845" id="{8A5EE4AA-51CE-426E-B26B-75BFD840C4C9}">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2778" id="{62FEF3C3-CB03-4CD4-A807-BB7D3D075024}">
            <xm:f>AND(B14&gt;=Einstellungen!$D$201,B14&lt;=Einstellungen!$E$201)</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68" id="{592C3729-4A03-4B8B-A18C-583BDBE833C2}">
            <xm:f>AND(B14&gt;=Einstellungen!$D$201,B14&lt;=Einstellungen!$E$201)</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71" id="{867E7EC8-4483-4122-960B-9609110F2C36}">
            <xm:f>AND(B14&gt;=Einstellungen!$D$198,B14&lt;=Einstellungen!$E$198)</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2796" id="{24CBC0A4-01CC-4BCD-A415-4F3ED594144D}">
            <xm:f>AND(B14&gt;=Einstellungen!$D$188,B14&lt;=Einstellungen!$E$188)</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800" id="{889795FB-0B13-4094-953B-F23379CABD69}">
            <xm:f>AND(B14&gt;=Einstellungen!$D$184,B14&lt;=Einstellungen!$E$184)</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14:cfRule type="expression" priority="2802" id="{F64D139E-030C-44D1-A04C-D59D8724314A}">
            <xm:f>AND(B14&gt;=Einstellungen!$D$182,B14&lt;=Einstellungen!$E$182)</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2789" id="{0A37BA68-3622-4A02-A671-8D7A1A2A178C}">
            <xm:f>AND(B14&gt;=Einstellungen!$D$188,B14&lt;=Einstellungen!$E$188)</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91" id="{BC2E1DBB-4F02-4B71-9344-E1157CF1B15B}">
            <xm:f>AND(B14&gt;=Einstellungen!$D$186,B14&lt;=Einstellungen!$E$186)</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14:cfRule type="expression" priority="3477" id="{BBFDE086-4775-4296-8AE2-41F62D5BB28B}">
            <xm:f>AND(B14&gt;=Einstellungen!$D$180,B14&lt;=Einstellungen!$E$180)</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759" id="{91DB008F-38DB-4888-9990-0251CE8A9AFE}">
            <xm:f>AND(B14&gt;=Einstellungen!$D$205,B14&lt;=Einstellungen!$E$205)</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14:cfRule type="expression" priority="2757" id="{8A633F7A-3FD5-4FE1-9018-2C202E0F429F}">
            <xm:f>AND(B14&gt;=Einstellungen!$D$213,B14&lt;=Einstellungen!$E$213)</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2" id="{27030A2D-2518-49B3-97C7-DB75DD300880}">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2723" id="{206D82D1-A3B5-4D78-9390-EFD8C71E9EFA}">
            <xm:f>AND(K12&gt;=Einstellungen!$D$201,K12&lt;=Einstellungen!$E$201)</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6" id="{DA69600D-098A-4E8B-A9CB-9A29D9E52976}">
            <xm:f>AND(K12&gt;=Einstellungen!$D$198,K12&lt;=Einstellungen!$E$198)</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14:cfRule type="expression" priority="2715" id="{70BAD488-1536-4DA8-9EF1-FA38434440DE}">
            <xm:f>AND(K12&gt;=Einstellungen!$D$207,K12&lt;=Einstellungen!$E$207)</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7" id="{9ED0C522-E37F-42B4-A796-867800CB39D6}">
            <xm:f>AND(K12&gt;=Einstellungen!$D$209,K12&lt;=Einstellungen!$E$209)</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2693" id="{DC5DAF36-FEF7-47C8-BFB6-A9A36F8FCA3E}">
            <xm:f>AND(K12&gt;=Einstellungen!$D$218,K12&lt;=Einstellungen!$E$218)</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2683" id="{0B73D7AE-0744-4F44-BB91-8AE0EDF74F4B}">
            <xm:f>AND(K12&gt;=Einstellungen!$D$218,K12&lt;=Einstellungen!$E$218)</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8" id="{2E824FA2-BC25-470C-A8C9-A96225C3367F}">
            <xm:f>AND(K12&gt;=Einstellungen!$D$223,K12&lt;=Einstellungen!$E$223)</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2673" id="{5A0F4A6A-2907-428B-A95D-92376DA771BC}">
            <xm:f>AND(K14&gt;=Einstellungen!$D$218,K14&lt;=Einstellungen!$E$218)</xm:f>
            <x14:dxf>
              <fill>
                <patternFill>
                  <bgColor theme="2" tint="-0.24994659260841701"/>
                </patternFill>
              </fill>
            </x14:dxf>
          </x14:cfRule>
          <x14:cfRule type="expression" priority="2674" id="{CAB30E4D-FBD8-4000-892F-050BA022D470}">
            <xm:f>AND( K14&gt;=Einstellungen!$D$219,K14&lt;=Einstellungen!$E$219)</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7" id="{A6B3FCC1-A9A0-42E0-96C1-43D7FD8A6E52}">
            <xm:f>AND(K14&gt;=Einstellungen!$D$222,K14&lt;=Einstellungen!$E$222)</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3" id="{969BBF80-5A56-4CB3-9AB2-EBB672ABB075}">
            <xm:f>AND(K14&gt;=Einstellungen!$D$218,K14&lt;=Einstellungen!$E$218)</xm:f>
            <x14:dxf>
              <fill>
                <patternFill>
                  <bgColor theme="2" tint="-0.24994659260841701"/>
                </patternFill>
              </fill>
            </x14:dxf>
          </x14:cfRule>
          <x14:cfRule type="expression" priority="2664" id="{4712B461-A479-4E6F-9E1D-C0BA38104128}">
            <xm:f>AND( K14&gt;=Einstellungen!$D$219,K14&lt;=Einstellungen!$E$219)</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8" id="{2F8BC6A5-127F-4ED3-AA23-9DEAD3EB8C4D}">
            <xm:f>AND(K14&gt;=Einstellungen!$D$223,K14&lt;=Einstellungen!$E$223)</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2653" id="{4339A1FA-B2EA-48A9-83AD-6C8554FD3582}">
            <xm:f>AND(K12&gt;=Einstellungen!$D$188,K12&lt;=Einstellungen!$E$188)</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6" id="{AF039F1C-4BF2-46B0-B309-91FB41B03DF1}">
            <xm:f>AND(K12&gt;=Einstellungen!$D$185,K12&lt;=Einstellungen!$E$185)</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2" id="{81458C8D-529C-488A-A0EF-3ABD3AF32AB7}">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2623" id="{94F24C99-9918-4E3B-84D7-299E3224F848}">
            <xm:f>AND(K14&gt;=Einstellungen!$D$201,K14&lt;=Einstellungen!$E$201)</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25" id="{24BED8D2-6F95-4FD8-9009-00139B2B03E4}">
            <xm:f>AND(K14&gt;=Einstellungen!$D$199,K14&lt;=Einstellungen!$E$199)</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7" id="{E4182E33-A327-4E28-BB3D-1C143DBE9F76}">
            <xm:f>AND(K14&gt;=Einstellungen!$D$197,K14&lt;=Einstellungen!$E$197)</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3" id="{B6EBD48B-114A-438E-9268-40937CA24CB0}">
            <xm:f>AND(K14&gt;=Einstellungen!$D$201,K14&lt;=Einstellungen!$E$201)</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8" id="{1C90303E-D9DF-4AAE-A641-FDF59AB109C8}">
            <xm:f>AND(K14&gt;=Einstellungen!$D$196,K14&lt;=Einstellungen!$E$196)</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2643" id="{F446F0B3-F95A-4254-9E28-D12644EA643D}">
            <xm:f>AND(K14&gt;=Einstellungen!$D$188,K14&lt;=Einstellungen!$E$188)</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8" id="{1348C14E-F235-4B3C-BCB6-8632542249CB}">
            <xm:f>AND(K14&gt;=Einstellungen!$D$183,K14&lt;=Einstellungen!$E$183)</xm:f>
            <x14:dxf>
              <fill>
                <patternFill>
                  <bgColor theme="7" tint="0.39994506668294322"/>
                </patternFill>
              </fill>
            </x14:dxf>
          </x14:cfRule>
          <x14:cfRule type="expression" priority="2649" id="{96671BCC-44E6-40CF-8950-783C34A35DB7}">
            <xm:f>AND(K14&gt;=Einstellungen!$D$182,K14&lt;=Einstellungen!$E$182)</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2633" id="{CA51D806-0798-427D-B2D2-BCDBF4A2322B}">
            <xm:f>AND(K14&gt;=Einstellungen!$D$188,K14&lt;=Einstellungen!$E$188)</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2" id="{DF0D724D-96D6-4DB3-8FF1-96C66314DC11}">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03" id="{FE133686-38B2-4636-82EB-1F58EDBA5330}">
            <xm:f>AND(K14&gt;=Einstellungen!$D$205,K14&lt;=Einstellungen!$E$205)</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7" id="{7F9267C0-82C6-4B8D-8DA5-F24935A8D659}">
            <xm:f>AND(K14&gt;=Einstellungen!$D$209,K14&lt;=Einstellungen!$E$209)</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593" id="{A859F660-C22C-4BCF-9E97-AC4881C29B02}">
            <xm:f>AND(K14&gt;=Einstellungen!$D$205,K14&lt;=Einstellungen!$E$205)</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8" id="{65B88BA4-73CF-43E4-A1B8-2739F7FF0AD6}">
            <xm:f>AND(K14&gt;=Einstellungen!$D$210,K14&lt;=Einstellungen!$E$210)</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2" id="{66709ECA-BA2C-4DBE-BC00-BBF517478F44}">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2583" id="{BABFFD34-4ED3-4270-9330-DB09F250DACD}">
            <xm:f>AND(T12&gt;=Einstellungen!$D$201,T12&lt;=Einstellungen!$E$201)</xm:f>
            <x14:dxf>
              <fill>
                <patternFill>
                  <bgColor theme="5" tint="0.59996337778862885"/>
                </patternFill>
              </fill>
            </x14:dxf>
          </x14:cfRule>
          <x14:cfRule type="expression" priority="2584" id="{D2AC5A34-13AA-48A9-8DCD-BECF339D5FE3}">
            <xm:f>AND(T12&gt;=Einstellungen!$D$200,T12&lt;=Einstellungen!$E$200)</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14:cfRule type="expression" priority="2577" id="{FD7683C6-E8C7-460C-8AF6-5FA7989377EA}">
            <xm:f>AND(T12&gt;=Einstellungen!$D$197,T12&lt;=Einstellungen!$E$197)</xm:f>
            <x14:dxf>
              <fill>
                <patternFill>
                  <bgColor theme="5" tint="0.59996337778862885"/>
                </patternFill>
              </fill>
            </x14:dxf>
          </x14:cfRule>
          <x14:cfRule type="expression" priority="2578" id="{ECAC4523-9255-4FF8-AA87-1C2DFEE3CF5C}">
            <xm:f>AND(T12&gt;=Einstellungen!$D$196,T12&lt;=Einstellungen!$E$196)</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2563" id="{6A368F94-8065-47F3-92F4-15F37D307456}">
            <xm:f>AND(T12&gt;=Einstellungen!$D$205,T12&lt;=Einstellungen!$E$205)</xm:f>
            <x14:dxf>
              <fill>
                <patternFill>
                  <bgColor rgb="FFFFC000"/>
                </patternFill>
              </fill>
            </x14:dxf>
          </x14:cfRule>
          <x14:cfRule type="expression" priority="2564" id="{B262B6A5-3E0B-4DC6-A62D-04BADF08217C}">
            <xm:f>AND( T12&gt;=Einstellungen!$D$206,T12&lt;=Einstellungen!$E$206)</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1" id="{AA8ADB0D-7212-4684-90B9-E8504B126FFE}">
            <xm:f>AND(T12&gt;=Einstellungen!$D$213,T12&lt;=Einstellungen!$E$213)</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3" id="{2E59A47E-8130-4682-A95C-92CB358EE767}">
            <xm:f>AND(T12&gt;=Einstellungen!$D$205,T12&lt;=Einstellungen!$E$205)</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2543" id="{0BC1E84A-E6FE-4E03-A9C7-E47618DD9FC3}">
            <xm:f>AND(T12&gt;=Einstellungen!$D$218,T12&lt;=Einstellungen!$E$218)</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49" id="{1600084A-6D87-4054-99B1-ACC6C48D7BBD}">
            <xm:f>AND(T12&gt;=Einstellungen!$D$224,T12&lt;=Einstellungen!$E$224)</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2533" id="{459BA567-3883-4713-87D7-0979ACA9876E}">
            <xm:f>AND(T12&gt;=Einstellungen!$D$218,T12&lt;=Einstellungen!$E$218)</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38" id="{DED14C4F-3EDE-4371-A87F-9DBC5770C0A0}">
            <xm:f>AND(T12&gt;=Einstellungen!$D$223,T12&lt;=Einstellungen!$E$223)</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41" id="{3C4942BD-6A66-4B48-9C0A-0F3373637B8A}">
            <xm:f>AND(T12&gt;=Einstellungen!$D$226,T12&lt;=Einstellungen!$E$226)</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14:cfRule type="expression" priority="2529" id="{CFAC3A96-8135-4774-ACC6-1FF7607B1BDC}">
            <xm:f>AND(T14&gt;=Einstellungen!$D$224,T14&lt;=Einstellungen!$E$224)</xm:f>
            <x14:dxf>
              <fill>
                <patternFill>
                  <bgColor theme="2" tint="-0.24994659260841701"/>
                </patternFill>
              </fill>
            </x14:dxf>
          </x14:cfRule>
          <x14:cfRule type="expression" priority="2530" id="{0D7E9F26-3C39-4FE5-8CE5-1C33FE35AF8D}">
            <xm:f>AND(T14&gt;=Einstellungen!$D$225,T14&lt;=Einstellungen!$E$225)</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13" id="{A305A676-ED75-4860-B3BF-51394593B1F9}">
            <xm:f>AND(T14&gt;=Einstellungen!$D$218,T14&lt;=Einstellungen!$E$218)</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6" id="{414AF24E-C73A-4763-9CF6-392473D73D39}">
            <xm:f>AND(T14&gt;=Einstellungen!$D$221,T14&lt;=Einstellungen!$E$221)</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21" id="{51DC70E9-9378-4C79-9400-802063BED4E0}">
            <xm:f>AND(T14&gt;=Einstellungen!$D$226,T14&lt;=Einstellungen!$E$226)</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2503" id="{2FA04844-11AC-460A-9F86-30E7B97E1425}">
            <xm:f>AND(T12&gt;=Einstellungen!$D$188,T12&lt;=Einstellungen!$E$188)</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5" id="{DBB1F70A-0947-4160-AFDC-B135C18C3256}">
            <xm:f>AND(T12&gt;=Einstellungen!$D$186,T12&lt;=Einstellungen!$E$186)</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2473" id="{8C158D18-EE2A-4C3F-84B9-715C54B50E5D}">
            <xm:f>AND(T14&gt;=Einstellungen!$D$201,T14&lt;=Einstellungen!$E$201)</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5" id="{22772135-4A4A-478B-9396-338EE7B6D9A8}">
            <xm:f>AND(T14&gt;=Einstellungen!$D$199,T14&lt;=Einstellungen!$E$199)</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3" id="{095ABC8A-747A-4C29-B592-73D45C64234C}">
            <xm:f>AND(T14&gt;=Einstellungen!$D$201,T14&lt;=Einstellungen!$E$201)</xm:f>
            <x14:dxf>
              <fill>
                <patternFill>
                  <bgColor theme="5" tint="0.59996337778862885"/>
                </patternFill>
              </fill>
            </x14:dxf>
          </x14:cfRule>
          <x14:cfRule type="expression" priority="2464" id="{B37AC22F-F38C-4246-BAE7-3AF4355180CF}">
            <xm:f>AND(T14&gt;=Einstellungen!$D$200,T14&lt;=Einstellungen!$E$200)</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14:cfRule type="expression" priority="2466" id="{ADA3873A-6976-4B10-8E78-DD1A77AE5552}">
            <xm:f>AND(T14&gt;=Einstellungen!$D$198,T14&lt;=Einstellungen!$E$198)</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493" id="{C06D2D5C-5C57-4BC3-83A8-8FAF5BCA5DCD}">
            <xm:f>AND(T14&gt;=Einstellungen!$D$188,T14&lt;=Einstellungen!$E$188)</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495" id="{59170943-F88E-4BDB-B2E0-CF56DC04D1B8}">
            <xm:f>AND(T14&gt;=Einstellungen!$D$186,T14&lt;=Einstellungen!$E$186)</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9" id="{0BFA2EA7-29E6-4E5A-B12C-0246A9FF9187}">
            <xm:f>AND(T14&gt;=Einstellungen!$D$182,T14&lt;=Einstellungen!$E$182)</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483" id="{F5836FEE-021A-4DBC-BC1B-F30FBD9D29A4}">
            <xm:f>AND(T14&gt;=Einstellungen!$D$188,T14&lt;=Einstellungen!$E$188)</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5" id="{DAD501B7-F086-45E6-93A2-121458E53D1E}">
            <xm:f>AND(T14&gt;=Einstellungen!$D$186,T14&lt;=Einstellungen!$E$186)</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14:cfRule type="expression" priority="2492" id="{C78324E3-BB46-4324-829B-DC086A5694FC}">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53" id="{98E46960-6D2D-4231-93DE-F567E24E48F7}">
            <xm:f>AND(T14&gt;=Einstellungen!$D$205,T14&lt;=Einstellungen!$E$205)</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14:cfRule type="expression" priority="2455" id="{45DDA0A4-1BD6-4843-A66B-ED0CDBB7B5EE}">
            <xm:f>AND(T14&gt;=Einstellungen!$D$207,T14&lt;=Einstellungen!$E$207)</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3" id="{FE41B127-2D13-4AAF-A7E4-E06C44CFD630}">
            <xm:f>AND(T14&gt;=Einstellungen!$D$205,T14&lt;=Einstellungen!$E$205)</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48" id="{1AC59A05-7D06-4876-96F8-3417339E11CD}">
            <xm:f>AND(T14&gt;=Einstellungen!$D$210,T14&lt;=Einstellungen!$E$210)</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433" id="{F8C2A888-A5AD-45A7-8CCF-910164BD8564}">
            <xm:f>AND(AC12&gt;=Einstellungen!$D$201,AC12&lt;=Einstellungen!$E$201)</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14:cfRule type="expression" priority="2435" id="{A4973D54-9511-4E19-8332-EEE4AAC4AD79}">
            <xm:f>AND(AC12&gt;=Einstellungen!$D$199,AC12&lt;=Einstellungen!$E$199)</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30" id="{D8588B35-B88D-41A1-8639-B2ACBFDB11E4}">
            <xm:f>AND(AC12&gt;=Einstellungen!$D$194,AC12&lt;=Einstellungen!$E$194)</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2413" id="{0A9CDCF3-D1A6-4448-9A8D-E893B61DEC00}">
            <xm:f>AND(AC12&gt;=Einstellungen!$D$205,AC12&lt;=Einstellungen!$E$205)</xm:f>
            <x14:dxf>
              <fill>
                <patternFill>
                  <bgColor rgb="FFFFC000"/>
                </patternFill>
              </fill>
            </x14:dxf>
          </x14:cfRule>
          <x14:cfRule type="expression" priority="2414" id="{5015D0D4-8C12-4416-9E31-BAEAE30C05BA}">
            <xm:f>AND( AC12&gt;=Einstellungen!$D$206,AC12&lt;=Einstellungen!$E$206)</xm:f>
            <x14:dxf>
              <fill>
                <patternFill>
                  <bgColor rgb="FFFFC000"/>
                </patternFill>
              </fill>
            </x14:dxf>
          </x14:cfRule>
          <x14:cfRule type="expression" priority="2415" id="{DF0F3524-0577-450A-8408-6C8E39C4EA22}">
            <xm:f>AND(AC12&gt;=Einstellungen!$D$207,AC12&lt;=Einstellungen!$E$207)</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2403" id="{2BA417B1-40BA-4B2F-AE75-AAD6A34858F2}">
            <xm:f>AND(AC12&gt;=Einstellungen!$D$205,AC12&lt;=Einstellungen!$E$205)</xm:f>
            <x14:dxf>
              <fill>
                <patternFill>
                  <bgColor rgb="FFFFC000"/>
                </patternFill>
              </fill>
            </x14:dxf>
          </x14:cfRule>
          <x14:cfRule type="expression" priority="2404" id="{4B6784DD-162C-4C80-B7DF-321418E02C99}">
            <xm:f>AND(AC12&gt;=Einstellungen!$D$206,AC12&lt;=Einstellungen!$E$206)</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2393" id="{8B0A1B8B-E79E-47BF-9E69-F8E98C4191C4}">
            <xm:f>AND(AC12&gt;=Einstellungen!$D$218,AC12&lt;=Einstellungen!$E$218)</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8" id="{A23F0CDB-07E9-4B75-919D-8A931F24C76B}">
            <xm:f>AND(AC12&gt;=Einstellungen!$D$223,AC12&lt;=Einstellungen!$E$223)</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2" id="{1546CBDA-2459-46FD-9161-214CD8573D69}">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2383" id="{9B0604CC-3C53-4C32-B403-73DB80FB265C}">
            <xm:f>AND(AC12&gt;=Einstellungen!$D$218,AC12&lt;=Einstellungen!$E$218)</xm:f>
            <x14:dxf>
              <fill>
                <patternFill>
                  <bgColor theme="2" tint="-0.24994659260841701"/>
                </patternFill>
              </fill>
            </x14:dxf>
          </x14:cfRule>
          <x14:cfRule type="expression" priority="2384" id="{6D7B24D7-FD3E-40CD-B1BD-43762F1BA184}">
            <xm:f>AND( AC12&gt;=Einstellungen!$D$219,AC12&lt;=Einstellungen!$E$219)</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2373" id="{B681A770-0749-4C8A-98CC-CA64DFABB5F0}">
            <xm:f>AND(AC14&gt;=Einstellungen!$D$218,AC14&lt;=Einstellungen!$E$218)</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6" id="{88C892C5-52B3-4D77-A29D-F3837D7BF06B}">
            <xm:f>AND(AC14&gt;=Einstellungen!$D$221,AC14&lt;=Einstellungen!$E$221)</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82" id="{9A98F90D-E39A-4D89-B2DE-7B4EEA1F7CB2}">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3" id="{3D808C07-B816-483A-A47B-D6EA614FBDA4}">
            <xm:f>AND(AC14&gt;=Einstellungen!$D$218,AC14&lt;=Einstellungen!$E$218)</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7" id="{E5470EC0-4AC4-4FEA-8638-F0E451EC350E}">
            <xm:f>AND(AC14&gt;=Einstellungen!$D$222,AC14&lt;=Einstellungen!$E$222)</xm:f>
            <x14:dxf>
              <fill>
                <patternFill>
                  <bgColor theme="2" tint="-0.24994659260841701"/>
                </patternFill>
              </fill>
            </x14:dxf>
          </x14:cfRule>
          <x14:cfRule type="expression" priority="2368" id="{C110B6A6-942B-4A0A-BEEB-D047751A35FA}">
            <xm:f>AND(AC14&gt;=Einstellungen!$D$223,AC14&lt;=Einstellungen!$E$223)</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2353" id="{81AEAE0B-0D30-4F2C-9023-A8157249DF9A}">
            <xm:f>AND(AC12&gt;=Einstellungen!$D$188,AC12&lt;=Einstellungen!$E$188)</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60" id="{C83B7AD2-3D98-41AB-BC5F-954718C450CA}">
            <xm:f>AND(AC12&gt;=Einstellungen!$D$181,AC12&lt;=Einstellungen!$E$181)</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2323" id="{DD81D3BB-1190-41F7-9638-094478EEF526}">
            <xm:f>AND(AC14&gt;=Einstellungen!$D$201,AC14&lt;=Einstellungen!$E$201)</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6" id="{BE3A7ED3-59B2-4A21-A1FE-A8DFFA30A25D}">
            <xm:f>AND(AC14&gt;=Einstellungen!$D$198,AC14&lt;=Einstellungen!$E$198)</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13" id="{A37298E5-0F6B-40FB-B96D-7205E0A16396}">
            <xm:f>AND(AC14&gt;=Einstellungen!$D$201,AC14&lt;=Einstellungen!$E$201)</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20" id="{BD3E0555-01CC-4508-A918-F2E6AF221B41}">
            <xm:f>AND(AC14&gt;=Einstellungen!$D$194,AC14&lt;=Einstellungen!$E$194)</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9" id="{B2DAB746-10E6-4DA9-8A50-9BDC8940A997}">
            <xm:f>AND(AC14&gt;=Einstellungen!$D$182,AC14&lt;=Einstellungen!$E$182)</xm:f>
            <x14:dxf>
              <fill>
                <patternFill>
                  <bgColor theme="7" tint="0.39994506668294322"/>
                </patternFill>
              </fill>
            </x14:dxf>
          </x14:cfRule>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03" id="{79B86DB4-BA12-4E4C-B534-53A0638D153C}">
            <xm:f>AND(AC14&gt;=Einstellungen!$D$205,AC14&lt;=Einstellungen!$E$205)</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10" id="{DFDBF594-7D80-45AA-8786-31C6A76FF358}">
            <xm:f>AND(AC14&gt;=Einstellungen!$D$212,AC14&lt;=Einstellungen!$E$212)</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293" id="{9AB6E81E-D43E-4878-803E-D318C1A85E9C}">
            <xm:f>AND(AC14&gt;=Einstellungen!$D$205,AC14&lt;=Einstellungen!$E$205)</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14:cfRule type="expression" priority="2301" id="{7205F971-C1E0-4172-9E56-50D4C58D4D78}">
            <xm:f>AND(AC14&gt;=Einstellungen!$D$213,AC14&lt;=Einstellungen!$E$213)</xm:f>
            <x14:dxf>
              <fill>
                <patternFill>
                  <bgColor rgb="FFFFC000"/>
                </patternFill>
              </fill>
            </x14:dxf>
          </x14:cfRule>
          <x14:cfRule type="expression" priority="2302" id="{05CA455D-0B9D-4D11-B597-78093892336C}">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283" id="{39F8921F-83F8-435C-918A-81DB6CB00B40}">
            <xm:f>AND(AL12&gt;=Einstellungen!$D$201,AL12&lt;=Einstellungen!$E$201)</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14:cfRule type="expression" priority="2290" id="{A904B65B-B8B9-4B2B-A3B6-18E5D535E86A}">
            <xm:f>AND(AL12&gt;=Einstellungen!$D$194,AL12&lt;=Einstellungen!$E$194)</xm:f>
            <x14:dxf>
              <fill>
                <patternFill>
                  <bgColor theme="5" tint="0.59996337778862885"/>
                </patternFill>
              </fill>
            </x14:dxf>
          </x14:cfRule>
          <x14:cfRule type="expression" priority="2291" id="{D35C4B03-F8D8-488E-8478-AA30781ACB24}">
            <xm:f>AND(AL12&gt;=Einstellungen!$D$193,AL12&lt;=Einstellungen!$E$193)</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2273" id="{4D370B21-4E0A-4742-A084-B50B41834FAE}">
            <xm:f>AND(AL12&gt;=Einstellungen!$D$201,AL12&lt;=Einstellungen!$E$201)</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76" id="{56A576D0-B73C-4E2A-9E72-F81AE70775C2}">
            <xm:f>AND(AL12&gt;=Einstellungen!$D$198,AL12&lt;=Einstellungen!$E$198)</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82" id="{1D237962-8E23-4B46-82C3-4C7430CEAB9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2263" id="{E2A0A1C5-D4B3-49D0-8728-A15FD42524A8}">
            <xm:f>AND(AL12&gt;=Einstellungen!$D$205,AL12&lt;=Einstellungen!$E$205)</xm:f>
            <x14:dxf>
              <fill>
                <patternFill>
                  <bgColor rgb="FFFFC000"/>
                </patternFill>
              </fill>
            </x14:dxf>
          </x14:cfRule>
          <x14:cfRule type="expression" priority="2264" id="{82149599-5959-4A84-838D-5183208E0003}">
            <xm:f>AND( AL12&gt;=Einstellungen!$D$206,AL12&lt;=Einstellungen!$E$206)</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2253" id="{E0ADAD5C-A833-4FC0-A2A3-C2C8B8157FAD}">
            <xm:f>AND(AL12&gt;=Einstellungen!$D$205,AL12&lt;=Einstellungen!$E$205)</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6" id="{24D20646-98AE-41B1-B70C-915C94945D82}">
            <xm:f>AND(AL12&gt;=Einstellungen!$D$208,AL12&lt;=Einstellungen!$E$208)</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2243" id="{10FF5949-AAC1-4974-ACD5-A324262ED278}">
            <xm:f>AND(AL12&gt;=Einstellungen!$D$218,AL12&lt;=Einstellungen!$E$218)</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14:cfRule type="expression" priority="2247" id="{615A25F4-9AFA-486A-8039-D2AAEDA80B94}">
            <xm:f>AND(AL12&gt;=Einstellungen!$D$222,AL12&lt;=Einstellungen!$E$222)</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2" id="{B7D47BD3-5C85-453A-9DDC-6DFFD29427CC}">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2233" id="{E0FA0757-F366-4501-8A25-44214269E0FE}">
            <xm:f>AND(AL12&gt;=Einstellungen!$D$218,AL12&lt;=Einstellungen!$E$218)</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7" id="{52DA15AC-9258-4624-8A7F-ADF3163D65E9}">
            <xm:f>AND(AL12&gt;=Einstellungen!$D$222,AL12&lt;=Einstellungen!$E$222)</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2223" id="{A831ECD4-BA9E-4137-9872-CFD471746002}">
            <xm:f>AND(AL14&gt;=Einstellungen!$D$218,AL14&lt;=Einstellungen!$E$218)</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26" id="{504862A4-FC19-4349-9274-9B569E71FD44}">
            <xm:f>AND(AL14&gt;=Einstellungen!$D$221,AL14&lt;=Einstellungen!$E$221)</xm:f>
            <x14:dxf>
              <fill>
                <patternFill>
                  <bgColor theme="2" tint="-0.24994659260841701"/>
                </patternFill>
              </fill>
            </x14:dxf>
          </x14:cfRule>
          <x14:cfRule type="expression" priority="2227" id="{E5CCCF02-9AD7-4587-8B5C-24FB158B1F7B}">
            <xm:f>AND(AL14&gt;=Einstellungen!$D$222,AL14&lt;=Einstellungen!$E$222)</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13" id="{B974C1B1-D038-414F-9693-CF2D3EB4D039}">
            <xm:f>AND(AL14&gt;=Einstellungen!$D$218,AL14&lt;=Einstellungen!$E$218)</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14:cfRule type="expression" priority="2216" id="{5DC0F3E0-C1C6-4D29-A481-ED9EACAFEBA4}">
            <xm:f>AND(AL14&gt;=Einstellungen!$D$221,AL14&lt;=Einstellungen!$E$221)</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21" id="{BC34051C-C87D-4CAF-93E4-86656EF16902}">
            <xm:f>AND(AL14&gt;=Einstellungen!$D$226,AL14&lt;=Einstellungen!$E$226)</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2203" id="{3CE19EF9-245B-4DDE-B572-B8722E177FDE}">
            <xm:f>AND(AL12&gt;=Einstellungen!$D$188,AL12&lt;=Einstellungen!$E$188)</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6" id="{FC0ED06E-20FF-4662-A556-82D1135B9AE5}">
            <xm:f>AND(AL12&gt;=Einstellungen!$D$185,AL12&lt;=Einstellungen!$E$185)</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12" id="{F6BF4A8E-E076-4FCF-9BC8-B6718A1B8DDD}">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2173" id="{04A7DE1C-2504-4DA8-8C31-014C8632EF96}">
            <xm:f>AND(AL14&gt;=Einstellungen!$D$201,AL14&lt;=Einstellungen!$E$201)</xm:f>
            <x14:dxf>
              <fill>
                <patternFill>
                  <bgColor theme="5" tint="0.59996337778862885"/>
                </patternFill>
              </fill>
            </x14:dxf>
          </x14:cfRule>
          <x14:cfRule type="expression" priority="2174" id="{C802A495-4599-4431-B2B9-A8AF6A4EDEFA}">
            <xm:f>AND(AL14&gt;=Einstellungen!$D$200,AL14&lt;=Einstellungen!$E$200)</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82" id="{0517D945-41BF-485D-A537-7BB9DCA95286}">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63" id="{540FABD3-0B9C-4761-B3E2-8E53622E0280}">
            <xm:f>AND(AL14&gt;=Einstellungen!$D$201,AL14&lt;=Einstellungen!$E$201)</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8" id="{631AB431-8365-4A69-BCB6-F694366B63CD}">
            <xm:f>AND(AL14&gt;=Einstellungen!$D$196,AL14&lt;=Einstellungen!$E$196)</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72" id="{7E5ACF32-1CF1-4480-91D5-DE304E75C16E}">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193" id="{7955107B-5BC5-4C74-A268-242194016378}">
            <xm:f>AND(AL14&gt;=Einstellungen!$D$188,AL14&lt;=Einstellungen!$E$188)</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14:cfRule type="expression" priority="2198" id="{57F5F731-D946-47FB-AFB8-C7A7461765AE}">
            <xm:f>AND(AL14&gt;=Einstellungen!$D$183,AL14&lt;=Einstellungen!$E$183)</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202" id="{E2AC0ED9-F10F-4729-8256-AAFA4E68C068}">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183" id="{AEADAB67-EC6A-4107-85D0-F08823F9CDB5}">
            <xm:f>AND(AL14&gt;=Einstellungen!$D$188,AL14&lt;=Einstellungen!$E$188)</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9" id="{65FB9A23-77AA-4B57-A9F7-C99D07321162}">
            <xm:f>AND(AL14&gt;=Einstellungen!$D$182,AL14&lt;=Einstellungen!$E$182)</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153" id="{E971E823-70AF-4320-B056-489AAFE66EE7}">
            <xm:f>AND(AL14&gt;=Einstellungen!$D$205,AL14&lt;=Einstellungen!$E$205)</xm:f>
            <x14:dxf>
              <fill>
                <patternFill>
                  <bgColor rgb="FFFFC000"/>
                </patternFill>
              </fill>
            </x14:dxf>
          </x14:cfRule>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2" id="{9E683810-69C5-4098-A1BF-70D790CF6A12}">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3" id="{F1724F42-8A73-448B-8336-B64CC8C6157C}">
            <xm:f>AND(AL14&gt;=Einstellungen!$D$205,AL14&lt;=Einstellungen!$E$205)</xm:f>
            <x14:dxf>
              <fill>
                <patternFill>
                  <bgColor rgb="FFFFC000"/>
                </patternFill>
              </fill>
            </x14:dxf>
          </x14:cfRule>
          <x14:cfRule type="expression" priority="2144" id="{6FAEA905-1EB0-4EF5-9D28-59B1CCA02205}">
            <xm:f>AND(AL14&gt;=Einstellungen!$D$206,AL14&lt;=Einstellungen!$E$206)</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133" id="{AB0360A1-0474-49D3-ADB6-82DF1EEACD08}">
            <xm:f>AND(AU12&gt;=Einstellungen!$D$201,AU12&lt;=Einstellungen!$E$201)</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1" id="{48469B23-600F-4E1A-B300-D82E565B5BC3}">
            <xm:f>AND(AU12&gt;=Einstellungen!$D$193,AU12&lt;=Einstellungen!$E$193)</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2123" id="{0765D57C-C3AE-406D-A1FA-483C75417E4B}">
            <xm:f>AND(AU12&gt;=Einstellungen!$D$201,AU12&lt;=Einstellungen!$E$201)</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29" id="{C1F05669-064F-4C2E-9B0B-513B31E15A6B}">
            <xm:f>AND(AU12&gt;=Einstellungen!$D$195,AU12&lt;=Einstellungen!$E$195)</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32" id="{16EA2F2F-0F26-4716-B035-8185C954F941}">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2113" id="{E39DD758-AA17-4F88-8105-0D2D2AD634D8}">
            <xm:f>AND(AU12&gt;=Einstellungen!$D$205,AU12&lt;=Einstellungen!$E$205)</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20" id="{7C931D4D-A24F-4607-96AC-C864188F5F01}">
            <xm:f>AND(AU12&gt;=Einstellungen!$D$212,AU12&lt;=Einstellungen!$E$212)</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2103" id="{2D02CBB4-AE37-49B0-9923-4B0A3AE4C41B}">
            <xm:f>AND(AU12&gt;=Einstellungen!$D$205,AU12&lt;=Einstellungen!$E$205)</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14:cfRule type="expression" priority="2109" id="{5CCF3FCE-8DE1-475D-868D-95360517BFF8}">
            <xm:f>AND(AU12&gt;=Einstellungen!$D$211,AU12&lt;=Einstellungen!$E$211)</xm:f>
            <x14:dxf>
              <fill>
                <patternFill>
                  <bgColor rgb="FFFFC000"/>
                </patternFill>
              </fill>
            </x14:dxf>
          </x14:cfRule>
          <x14:cfRule type="expression" priority="2110" id="{25156D61-CE95-42B1-9CFB-DEAD7E427A9F}">
            <xm:f>AND(AU12&gt;=Einstellungen!$D$212,AU12&lt;=Einstellungen!$E$212)</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2093" id="{BABD752A-C3A9-4080-8A92-A4B4B487E543}">
            <xm:f>AND(AU12&gt;=Einstellungen!$D$218,AU12&lt;=Einstellungen!$E$218)</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5" id="{48C94762-6560-4FE6-828E-5DFC71F6EF80}">
            <xm:f>AND(AU12&gt;=Einstellungen!$D$220,AU12&lt;=Einstellungen!$E$220)</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0" id="{3430FE88-8169-4608-BAC5-BC448CB656B4}">
            <xm:f>AND(AU12&gt;=Einstellungen!$D$225,AU12&lt;=Einstellungen!$E$225)</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2083" id="{4AF3D1CD-FCC6-405F-A581-B8244952BF52}">
            <xm:f>AND(AU12&gt;=Einstellungen!$D$218,AU12&lt;=Einstellungen!$E$218)</xm:f>
            <x14:dxf>
              <fill>
                <patternFill>
                  <bgColor theme="2" tint="-0.24994659260841701"/>
                </patternFill>
              </fill>
            </x14:dxf>
          </x14:cfRule>
          <x14:cfRule type="expression" priority="2084" id="{77B9B1F4-C589-4E93-AD92-FA24BD71C375}">
            <xm:f>AND( AU12&gt;=Einstellungen!$D$219,AU12&lt;=Einstellungen!$E$219)</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92" id="{76A33B0F-B2BF-491F-92CC-6DC59B51804C}">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2073" id="{C4989030-F89E-4B12-9986-49C9A7E2E0E9}">
            <xm:f>AND(AU14&gt;=Einstellungen!$D$218,AU14&lt;=Einstellungen!$E$218)</xm:f>
            <x14:dxf>
              <fill>
                <patternFill>
                  <bgColor theme="2" tint="-0.24994659260841701"/>
                </patternFill>
              </fill>
            </x14:dxf>
          </x14:cfRule>
          <x14:cfRule type="expression" priority="2074" id="{8DED650F-42E7-45A0-81FF-B0A8923A3F10}">
            <xm:f>AND( AU14&gt;=Einstellungen!$D$219,AU14&lt;=Einstellungen!$E$219)</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14:cfRule type="expression" priority="2081" id="{CEBBD590-F7AC-4B20-BB9C-7F7704EE69DB}">
            <xm:f>AND(AU14&gt;=Einstellungen!$D$226,AU14&lt;=Einstellungen!$E$226)</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63" id="{4CB4FF9C-632A-4DCA-B1BD-7B767E420FC5}">
            <xm:f>AND(AU14&gt;=Einstellungen!$D$218,AU14&lt;=Einstellungen!$E$218)</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14:cfRule type="expression" priority="2070" id="{FBFEFC48-8649-4D74-95A7-CEA200E7869A}">
            <xm:f>AND(AU14&gt;=Einstellungen!$D$225,AU14&lt;=Einstellungen!$E$225)</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72" id="{56960156-5A60-46E1-BBD4-9C6EEF73E276}">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2053" id="{306FA781-EC7A-4F4A-AE18-B1B513D3905E}">
            <xm:f>AND(AU12&gt;=Einstellungen!$D$188,AU12&lt;=Einstellungen!$E$188)</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14:cfRule type="expression" priority="2056" id="{E651FFD6-4AA4-4016-8BA1-2091CBAC42EC}">
            <xm:f>AND(AU12&gt;=Einstellungen!$D$185,AU12&lt;=Einstellungen!$E$185)</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9" id="{159C6E17-B0D6-43A7-BDB1-BE1E34278A4F}">
            <xm:f>AND(AU12&gt;=Einstellungen!$D$182,AU12&lt;=Einstellungen!$E$182)</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2023" id="{0FB408BD-129B-42E5-AF05-02C9FE7D5D62}">
            <xm:f>AND(AU14&gt;=Einstellungen!$D$201,AU14&lt;=Einstellungen!$E$201)</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14:cfRule type="expression" priority="2028" id="{0374ED91-6C86-4508-A3F7-0EA8BB3D02E6}">
            <xm:f>AND(AU14&gt;=Einstellungen!$D$196,AU14&lt;=Einstellungen!$E$196)</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31" id="{34ABA157-F8F8-4ED3-A64A-0A17827866CF}">
            <xm:f>AND(AU14&gt;=Einstellungen!$D$193,AU14&lt;=Einstellungen!$E$193)</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3" id="{1A87AA1A-F05F-4632-B3D5-33D6D90D526F}">
            <xm:f>AND(AU14&gt;=Einstellungen!$D$201,AU14&lt;=Einstellungen!$E$201)</xm:f>
            <x14:dxf>
              <fill>
                <patternFill>
                  <bgColor theme="5" tint="0.59996337778862885"/>
                </patternFill>
              </fill>
            </x14:dxf>
          </x14:cfRule>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14:cfRule type="expression" priority="2019" id="{5D53EF2F-930D-4F18-A88D-9395B364F12B}">
            <xm:f>AND(AU14&gt;=Einstellungen!$D$195,AU14&lt;=Einstellungen!$E$195)</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043" id="{876E4421-F040-4AAD-A607-C6B33BCFDB5F}">
            <xm:f>AND(AU14&gt;=Einstellungen!$D$188,AU14&lt;=Einstellungen!$E$188)</xm:f>
            <x14:dxf>
              <fill>
                <patternFill>
                  <bgColor theme="7" tint="0.39994506668294322"/>
                </patternFill>
              </fill>
            </x14:dxf>
          </x14:cfRule>
          <x14:cfRule type="expression" priority="2044" id="{C2A75963-7C8A-444B-B57E-BD3E83651A9E}">
            <xm:f>AND(AU14&gt;=Einstellungen!$D$187,AU14&lt;=Einstellungen!$E$187)</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49" id="{7B87F0B8-E5DC-4421-A7AA-504B1F2413BC}">
            <xm:f>AND(AU14&gt;=Einstellungen!$D$182,AU14&lt;=Einstellungen!$E$182)</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033" id="{41B09499-0164-4CEA-AD13-418FDC8E59B0}">
            <xm:f>AND(AU14&gt;=Einstellungen!$D$188,AU14&lt;=Einstellungen!$E$188)</xm:f>
            <x14:dxf>
              <fill>
                <patternFill>
                  <bgColor theme="7" tint="0.39994506668294322"/>
                </patternFill>
              </fill>
            </x14:dxf>
          </x14:cfRule>
          <x14:cfRule type="expression" priority="2034" id="{BA2168E1-B6B3-414D-8BCE-B0A2F42639C6}">
            <xm:f>AND(AU14&gt;=Einstellungen!$D$187,AU14&lt;=Einstellungen!$E$187)</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40" id="{74B5EF64-3F29-47C8-AA47-4355853C5044}">
            <xm:f>AND(AU14&gt;=Einstellungen!$D$181,AU14&lt;=Einstellungen!$E$181)</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03" id="{AFD3DE59-6784-44A0-BFF2-527A2B991109}">
            <xm:f>AND(AU14&gt;=Einstellungen!$D$205,AU14&lt;=Einstellungen!$E$205)</xm:f>
            <x14:dxf>
              <fill>
                <patternFill>
                  <bgColor rgb="FFFFC000"/>
                </patternFill>
              </fill>
            </x14:dxf>
          </x14:cfRule>
          <x14:cfRule type="expression" priority="2004" id="{B1A4568A-5335-4760-8DD6-30D303CFD358}">
            <xm:f>AND( AU14&gt;=Einstellungen!$D$206,AU14&lt;=Einstellungen!$E$206)</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12" id="{CA046B92-B4CD-4B25-8378-171FEFA47D55}">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3" id="{22957593-341F-4270-A48A-E55BA2395290}">
            <xm:f>AND(AU14&gt;=Einstellungen!$D$205,AU14&lt;=Einstellungen!$E$205)</xm:f>
            <x14:dxf>
              <fill>
                <patternFill>
                  <bgColor rgb="FFFFC000"/>
                </patternFill>
              </fill>
            </x14:dxf>
          </x14:cfRule>
          <x14:cfRule type="expression" priority="1994" id="{F0A93C8F-4F0F-4B26-AB9E-1CD86E29D20C}">
            <xm:f>AND(AU14&gt;=Einstellungen!$D$206,AU14&lt;=Einstellungen!$E$206)</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1983" id="{0573FC43-4C1F-4FBA-93E4-0C2EE6967FB6}">
            <xm:f>AND(BD12&gt;=Einstellungen!$D$201,BD12&lt;=Einstellungen!$E$201)</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6" id="{D6F23C20-2F4E-46BA-AD7D-07159851D214}">
            <xm:f>AND(BD12&gt;=Einstellungen!$D$198,BD12&lt;=Einstellungen!$E$198)</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90" id="{6AADEE5C-7360-43DB-9F12-F2FC0A1FC823}">
            <xm:f>AND(BD12&gt;=Einstellungen!$D$194,BD12&lt;=Einstellungen!$E$194)</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m:sqref>BJ12</xm:sqref>
        </x14:conditionalFormatting>
        <x14:conditionalFormatting xmlns:xm="http://schemas.microsoft.com/office/excel/2006/main">
          <x14:cfRule type="expression" priority="1973" id="{9E668A66-37F9-4A12-B5F8-05D27943F951}">
            <xm:f>AND(BD12&gt;=Einstellungen!$D$201,BD12&lt;=Einstellungen!$E$201)</xm:f>
            <x14:dxf>
              <fill>
                <patternFill>
                  <bgColor theme="5" tint="0.59996337778862885"/>
                </patternFill>
              </fill>
            </x14:dxf>
          </x14:cfRule>
          <x14:cfRule type="expression" priority="1974" id="{9D8B28B8-9566-40E2-A06E-D0CC9F6298AF}">
            <xm:f>AND(BD12&gt;=Einstellungen!$D$200,BD12&lt;=Einstellungen!$E$200)</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81" id="{2C7FC43F-33E8-4450-AD10-0F12AEDE745F}">
            <xm:f>AND(BD12&gt;=Einstellungen!$D$193,BD12&lt;=Einstellungen!$E$193)</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m:sqref>BJ13</xm:sqref>
        </x14:conditionalFormatting>
        <x14:conditionalFormatting xmlns:xm="http://schemas.microsoft.com/office/excel/2006/main">
          <x14:cfRule type="expression" priority="1963" id="{40C68D17-005F-4153-A24A-6AD23EC167C3}">
            <xm:f>AND(BD12&gt;=Einstellungen!$D$205,BD12&lt;=Einstellungen!$E$205)</xm:f>
            <x14:dxf>
              <fill>
                <patternFill>
                  <bgColor rgb="FFFFC000"/>
                </patternFill>
              </fill>
            </x14:dxf>
          </x14:cfRule>
          <x14:cfRule type="expression" priority="1964" id="{DF8F1CDA-9A8D-484A-B581-3C2B3EB90E19}">
            <xm:f>AND( BD12&gt;=Einstellungen!$D$206,BD12&lt;=Einstellungen!$E$206)</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m:sqref>BK12</xm:sqref>
        </x14:conditionalFormatting>
        <x14:conditionalFormatting xmlns:xm="http://schemas.microsoft.com/office/excel/2006/main">
          <x14:cfRule type="expression" priority="1953" id="{878DE730-F160-40EE-AC63-DC3280B728B6}">
            <xm:f>AND(BD12&gt;=Einstellungen!$D$205,BD12&lt;=Einstellungen!$E$205)</xm:f>
            <x14:dxf>
              <fill>
                <patternFill>
                  <bgColor rgb="FFFFC000"/>
                </patternFill>
              </fill>
            </x14:dxf>
          </x14:cfRule>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m:sqref>BK13</xm:sqref>
        </x14:conditionalFormatting>
        <x14:conditionalFormatting xmlns:xm="http://schemas.microsoft.com/office/excel/2006/main">
          <x14:cfRule type="expression" priority="1943" id="{191AB3BD-D407-45AE-9D79-F29029EDAA66}">
            <xm:f>AND(BD12&gt;=Einstellungen!$D$218,BD12&lt;=Einstellungen!$E$218)</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49" id="{4A64B3E1-D161-43F6-A160-12B9361C0BBB}">
            <xm:f>AND(BD12&gt;=Einstellungen!$D$224,BD12&lt;=Einstellungen!$E$224)</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51" id="{3F26CF95-4EB5-4130-9CF7-DF778E7B0517}">
            <xm:f>AND(BD12&gt;=Einstellungen!$D$226,BD12&lt;=Einstellungen!$E$226)</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33" id="{F0AA8FF5-7F33-44AE-899D-41EB35C5C61B}">
            <xm:f>AND(BD12&gt;=Einstellungen!$D$218,BD12&lt;=Einstellungen!$E$218)</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6" id="{9B203782-4987-467C-A029-EDEA90AC6DDF}">
            <xm:f>AND(BD12&gt;=Einstellungen!$D$221,BD12&lt;=Einstellungen!$E$221)</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42" id="{A6802C67-DD37-477A-8FEC-0CCA56498046}">
            <xm:f>AND(BD12&gt;=Einstellungen!$D$227,BD12&lt;=Einstellungen!$E$227)</xm:f>
            <x14:dxf>
              <fill>
                <patternFill>
                  <bgColor theme="2" tint="-0.24994659260841701"/>
                </patternFill>
              </fill>
            </x14:dxf>
          </x14:cfRule>
          <xm:sqref>BL13</xm:sqref>
        </x14:conditionalFormatting>
        <x14:conditionalFormatting xmlns:xm="http://schemas.microsoft.com/office/excel/2006/main">
          <x14:cfRule type="expression" priority="1923" id="{F053483D-4614-4AEC-881D-90E26167B6F7}">
            <xm:f>AND(BD14&gt;=Einstellungen!$D$218,BD14&lt;=Einstellungen!$E$218)</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31" id="{FE13E5CE-064E-4242-B046-BF1BE8F183F3}">
            <xm:f>AND(BD14&gt;=Einstellungen!$D$226,BD14&lt;=Einstellungen!$E$226)</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13" id="{325A6E9C-75D5-46AE-B7E9-4BBDF16FB848}">
            <xm:f>AND(BD14&gt;=Einstellungen!$D$218,BD14&lt;=Einstellungen!$E$218)</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6" id="{F54F697B-C5F5-4489-A0A6-C5031AC66D81}">
            <xm:f>AND(BD14&gt;=Einstellungen!$D$221,BD14&lt;=Einstellungen!$E$221)</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2" id="{EE3A2C9F-4334-4277-9F5E-53C801A0D5DB}">
            <xm:f>AND(BD14&gt;=Einstellungen!$D$227,BD14&lt;=Einstellungen!$E$227)</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1903" id="{5E5E80CF-8E9F-41A1-B974-AAC315685F50}">
            <xm:f>AND(BD12&gt;=Einstellungen!$D$188,BD12&lt;=Einstellungen!$E$188)</xm:f>
            <x14:dxf>
              <fill>
                <patternFill>
                  <bgColor theme="7" tint="0.39994506668294322"/>
                </patternFill>
              </fill>
            </x14:dxf>
          </x14:cfRule>
          <x14:cfRule type="expression" priority="1904" id="{0B998561-4D65-434D-BB29-8201416A297F}">
            <xm:f>AND(BD12&gt;=Einstellungen!$D$187,BD12&lt;=Einstellungen!$E$187)</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2" id="{5DC78775-CC4C-4EC0-B98D-E006C20E07E5}">
            <xm:f>AND(BD12&gt;=Einstellungen!$D$179,BD12&lt;=Einstellungen!$E$179)</xm:f>
            <x14:dxf>
              <fill>
                <patternFill>
                  <bgColor theme="7" tint="0.39994506668294322"/>
                </patternFill>
              </fill>
            </x14:dxf>
          </x14:cfRule>
          <xm:sqref>BI12</xm:sqref>
        </x14:conditionalFormatting>
        <x14:conditionalFormatting xmlns:xm="http://schemas.microsoft.com/office/excel/2006/main">
          <x14:cfRule type="expression" priority="1873" id="{EF91B172-C93C-4D9B-A359-00C7D6CEBA3C}">
            <xm:f>AND(BD14&gt;=Einstellungen!$D$201,BD14&lt;=Einstellungen!$E$201)</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81" id="{F74015F5-7B81-40A3-83A8-5379D6AEEA9F}">
            <xm:f>AND(BD14&gt;=Einstellungen!$D$193,BD14&lt;=Einstellungen!$E$193)</xm:f>
            <x14:dxf>
              <fill>
                <patternFill>
                  <bgColor theme="5" tint="0.59996337778862885"/>
                </patternFill>
              </fill>
            </x14:dxf>
          </x14:cfRule>
          <x14:cfRule type="expression" priority="1882" id="{63F8EA97-B73F-4F25-A7CE-0447F3BD75B4}">
            <xm:f>AND(BD14&gt;=Einstellungen!$D$192,BD14&lt;=Einstellungen!$E$192)</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3" id="{F057905D-F849-44F7-898A-ABF9A848EDB8}">
            <xm:f>AND(BD14&gt;=Einstellungen!$D$201,BD14&lt;=Einstellungen!$E$201)</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5" id="{93055A10-11A9-493F-87A3-FE45369F4967}">
            <xm:f>AND(BD14&gt;=Einstellungen!$D$199,BD14&lt;=Einstellungen!$E$199)</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68" id="{29960FF5-6C2F-4199-94EF-1466404991EA}">
            <xm:f>AND(BD14&gt;=Einstellungen!$D$196,BD14&lt;=Einstellungen!$E$196)</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1893" id="{5ED0B145-7EA7-4F7C-BB7F-8731184F2678}">
            <xm:f>AND(BD14&gt;=Einstellungen!$D$188,BD14&lt;=Einstellungen!$E$188)</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899" id="{B643092C-C448-4BF7-AB92-1F866081381B}">
            <xm:f>AND(BD14&gt;=Einstellungen!$D$182,BD14&lt;=Einstellungen!$E$182)</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5" id="{EBED376A-1945-4F05-9EDD-0A3F9FB69F44}">
            <xm:f>AND(BD14&gt;=Einstellungen!$D$186,BD14&lt;=Einstellungen!$E$186)</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53" id="{01000B35-1841-4E2E-95BD-F6BBCC6B8C43}">
            <xm:f>AND(BD14&gt;=Einstellungen!$D$205,BD14&lt;=Einstellungen!$E$205)</xm:f>
            <x14:dxf>
              <fill>
                <patternFill>
                  <bgColor rgb="FFFFC000"/>
                </patternFill>
              </fill>
            </x14:dxf>
          </x14:cfRule>
          <x14:cfRule type="expression" priority="1854" id="{7B5A88DE-AAEF-47AD-9F64-3831C03773B1}">
            <xm:f>AND( BD14&gt;=Einstellungen!$D$206,BD14&lt;=Einstellungen!$E$206)</xm:f>
            <x14:dxf>
              <fill>
                <patternFill>
                  <bgColor rgb="FFFFC000"/>
                </patternFill>
              </fill>
            </x14:dxf>
          </x14:cfRule>
          <x14:cfRule type="expression" priority="1855" id="{E52EA6F8-50D5-4DC5-B1EC-416345A0C185}">
            <xm:f>AND(BD14&gt;=Einstellungen!$D$207,BD14&lt;=Einstellungen!$E$207)</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43" id="{4EEE8690-CAF4-4F2D-A841-55768B44D1BD}">
            <xm:f>AND(BD14&gt;=Einstellungen!$D$205,BD14&lt;=Einstellungen!$E$205)</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7" id="{33B9BDD0-289C-4C29-A6AC-A330877656F6}">
            <xm:f>AND(BD14&gt;=Einstellungen!$D$209,BD14&lt;=Einstellungen!$E$209)</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52" id="{ACFFF985-5438-4CC1-8E41-FE1C7E2AFE28}">
            <xm:f>AND(BD14&gt;=Einstellungen!$D$214,BD14&lt;=Einstellungen!$E$214)</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1833" id="{1C9256A1-5C05-49C7-9207-D19583FB94EF}">
            <xm:f>AND(BM12&gt;=Einstellungen!$D$201,BM12&lt;=Einstellungen!$E$201)</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6" id="{A25E5F87-F279-4AD8-AA18-D63BFD1C8D04}">
            <xm:f>AND(BM12&gt;=Einstellungen!$D$198,BM12&lt;=Einstellungen!$E$198)</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m:sqref>BS12</xm:sqref>
        </x14:conditionalFormatting>
        <x14:conditionalFormatting xmlns:xm="http://schemas.microsoft.com/office/excel/2006/main">
          <x14:cfRule type="expression" priority="1823" id="{00924B53-4320-4F52-BC73-05BD3CC50FDA}">
            <xm:f>AND(BM12&gt;=Einstellungen!$D$201,BM12&lt;=Einstellungen!$E$201)</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32" id="{9594F8C5-D78F-4D74-B01F-1D6F7896EE00}">
            <xm:f>AND(BM12&gt;=Einstellungen!$D$192,BM12&lt;=Einstellungen!$E$192)</xm:f>
            <x14:dxf>
              <fill>
                <patternFill>
                  <bgColor theme="5" tint="0.59996337778862885"/>
                </patternFill>
              </fill>
            </x14:dxf>
          </x14:cfRule>
          <xm:sqref>BS13</xm:sqref>
        </x14:conditionalFormatting>
        <x14:conditionalFormatting xmlns:xm="http://schemas.microsoft.com/office/excel/2006/main">
          <x14:cfRule type="expression" priority="1813" id="{5B76EC2B-E36D-4416-9595-F2A1C663F90F}">
            <xm:f>AND(BM12&gt;=Einstellungen!$D$205,BM12&lt;=Einstellungen!$E$205)</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7" id="{58760A75-0F76-47E7-9BF4-6BD725DE1340}">
            <xm:f>AND(BM12&gt;=Einstellungen!$D$209,BM12&lt;=Einstellungen!$E$209)</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14:cfRule type="expression" priority="1822" id="{B2A57239-9337-43CB-BF73-1CDA2BCE2932}">
            <xm:f>AND(BM12&gt;=Einstellungen!$D$214,BM12&lt;=Einstellungen!$E$214)</xm:f>
            <x14:dxf>
              <fill>
                <patternFill>
                  <bgColor rgb="FFFFC000"/>
                </patternFill>
              </fill>
            </x14:dxf>
          </x14:cfRule>
          <xm:sqref>BT12</xm:sqref>
        </x14:conditionalFormatting>
        <x14:conditionalFormatting xmlns:xm="http://schemas.microsoft.com/office/excel/2006/main">
          <x14:cfRule type="expression" priority="1803" id="{8CE2DE1B-72B7-4F84-9A89-AB663F39876A}">
            <xm:f>AND(BM12&gt;=Einstellungen!$D$205,BM12&lt;=Einstellungen!$E$205)</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09" id="{31EA5792-CB18-41E5-BED7-FB782C4B9873}">
            <xm:f>AND(BM12&gt;=Einstellungen!$D$211,BM12&lt;=Einstellungen!$E$211)</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2" id="{FCD72FBC-0205-4CC3-9298-E3B5A0340898}">
            <xm:f>AND(BM12&gt;=Einstellungen!$D$214,BM12&lt;=Einstellungen!$E$214)</xm:f>
            <x14:dxf>
              <fill>
                <patternFill>
                  <bgColor rgb="FFFFC000"/>
                </patternFill>
              </fill>
            </x14:dxf>
          </x14:cfRule>
          <xm:sqref>BT13</xm:sqref>
        </x14:conditionalFormatting>
        <x14:conditionalFormatting xmlns:xm="http://schemas.microsoft.com/office/excel/2006/main">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14:cfRule type="expression" priority="1801" id="{E76DB99D-7296-4B31-A2EE-1F91B66ABC0F}">
            <xm:f>AND(BM12&gt;=Einstellungen!$D$226,BM12&lt;=Einstellungen!$E$226)</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m:sqref>BU12</xm:sqref>
        </x14:conditionalFormatting>
        <x14:conditionalFormatting xmlns:xm="http://schemas.microsoft.com/office/excel/2006/main">
          <x14:cfRule type="expression" priority="1783" id="{E4C32594-BF32-4785-A31E-0794C574ED59}">
            <xm:f>AND(BM12&gt;=Einstellungen!$D$218,BM12&lt;=Einstellungen!$E$218)</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14:cfRule type="expression" priority="1785" id="{A3008385-7022-44D2-9132-34175D78F61D}">
            <xm:f>AND(BM12&gt;=Einstellungen!$D$220,BM12&lt;=Einstellungen!$E$220)</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m:sqref>BU13</xm:sqref>
        </x14:conditionalFormatting>
        <x14:conditionalFormatting xmlns:xm="http://schemas.microsoft.com/office/excel/2006/main">
          <x14:cfRule type="expression" priority="1773" id="{79F1D57A-1CD4-46BD-B019-60BD076A1685}">
            <xm:f>AND(BM14&gt;=Einstellungen!$D$218,BM14&lt;=Einstellungen!$E$218)</xm:f>
            <x14:dxf>
              <fill>
                <patternFill>
                  <bgColor theme="2" tint="-0.24994659260841701"/>
                </patternFill>
              </fill>
            </x14:dxf>
          </x14:cfRule>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66" id="{692792FD-C3E3-4A4C-9401-4DEF63D2E727}">
            <xm:f>AND(BM14&gt;=Einstellungen!$D$221,BM14&lt;=Einstellungen!$E$221)</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14:cfRule type="expression" priority="1769" id="{F1A59CE5-D338-491C-869C-9E34D18E7F05}">
            <xm:f>AND(BM14&gt;=Einstellungen!$D$224,BM14&lt;=Einstellungen!$E$224)</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1753" id="{83D6E4AD-7255-4058-87E4-692BE1D72F19}">
            <xm:f>AND(BM12&gt;=Einstellungen!$D$188,BM12&lt;=Einstellungen!$E$188)</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58" id="{DFDE04A3-28C2-4B36-9E5D-9E4F8993C5AD}">
            <xm:f>AND(BM12&gt;=Einstellungen!$D$183,BM12&lt;=Einstellungen!$E$183)</xm:f>
            <x14:dxf>
              <fill>
                <patternFill>
                  <bgColor theme="7" tint="0.39994506668294322"/>
                </patternFill>
              </fill>
            </x14:dxf>
          </x14:cfRule>
          <x14:cfRule type="expression" priority="1759" id="{A8E133ED-9BFC-45C7-AC01-69B3D02462C4}">
            <xm:f>AND(BM12&gt;=Einstellungen!$D$182,BM12&lt;=Einstellungen!$E$182)</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m:sqref>BR12</xm:sqref>
        </x14:conditionalFormatting>
        <x14:conditionalFormatting xmlns:xm="http://schemas.microsoft.com/office/excel/2006/main">
          <x14:cfRule type="expression" priority="1723" id="{75A44856-52F8-4A10-9304-7C29B72B7039}">
            <xm:f>AND(BM14&gt;=Einstellungen!$D$201,BM14&lt;=Einstellungen!$E$201)</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26" id="{C4CBBB89-B78B-445C-B525-9E8153A8BC5B}">
            <xm:f>AND(BM14&gt;=Einstellungen!$D$198,BM14&lt;=Einstellungen!$E$198)</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28" id="{CC59D12E-8A9F-4C12-9CDB-37C88EFC293B}">
            <xm:f>AND(BM14&gt;=Einstellungen!$D$196,BM14&lt;=Einstellungen!$E$196)</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3" id="{922BF280-0C0A-4256-8AD8-EB888B133B2C}">
            <xm:f>AND(BM14&gt;=Einstellungen!$D$201,BM14&lt;=Einstellungen!$E$201)</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8" id="{59B71086-504C-4CCD-ADFF-42530D98C1A3}">
            <xm:f>AND(BM14&gt;=Einstellungen!$D$196,BM14&lt;=Einstellungen!$E$196)</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1743" id="{88F0A084-195B-440A-BFF6-B4409582CA59}">
            <xm:f>AND(BM14&gt;=Einstellungen!$D$188,BM14&lt;=Einstellungen!$E$188)</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14:cfRule type="expression" priority="1749" id="{6BEE44DA-E93F-4CAB-BA48-4A76054BA27B}">
            <xm:f>AND(BM14&gt;=Einstellungen!$D$182,BM14&lt;=Einstellungen!$E$182)</xm:f>
            <x14:dxf>
              <fill>
                <patternFill>
                  <bgColor theme="7" tint="0.39994506668294322"/>
                </patternFill>
              </fill>
            </x14:dxf>
          </x14:cfRule>
          <x14:cfRule type="expression" priority="1750" id="{F2332812-15A0-4C4F-9A03-E2AC03D38DC1}">
            <xm:f>AND(BM14&gt;=Einstellungen!$D$181,BM14&lt;=Einstellungen!$E$181)</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14:cfRule type="expression" priority="1740" id="{30C94C18-678D-4A9C-8009-CC943A2B2F17}">
            <xm:f>AND(BM14&gt;=Einstellungen!$D$181,BM14&lt;=Einstellungen!$E$181)</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03" id="{386186BC-D17F-43AA-B4AD-FAE9A447C909}">
            <xm:f>AND(BM14&gt;=Einstellungen!$D$205,BM14&lt;=Einstellungen!$E$205)</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7" id="{0E39EAF0-D86E-48FB-BE84-AF0AF8AE3859}">
            <xm:f>AND(BM14&gt;=Einstellungen!$D$209,BM14&lt;=Einstellungen!$E$209)</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10" id="{B6D19939-5BC2-4B9D-8D32-B34E20862BB8}">
            <xm:f>AND(BM14&gt;=Einstellungen!$D$212,BM14&lt;=Einstellungen!$E$212)</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3" id="{D296FAC5-8059-481E-B61B-6F364DBCAA3E}">
            <xm:f>AND(BM14&gt;=Einstellungen!$D$205,BM14&lt;=Einstellungen!$E$205)</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6" id="{38B82490-0A05-482B-88A8-555FE1E5FFAE}">
            <xm:f>AND(BM14&gt;=Einstellungen!$D$208,BM14&lt;=Einstellungen!$E$208)</xm:f>
            <x14:dxf>
              <fill>
                <patternFill>
                  <bgColor rgb="FFFFC000"/>
                </patternFill>
              </fill>
            </x14:dxf>
          </x14:cfRule>
          <x14:cfRule type="expression" priority="1697" id="{0B034628-E733-472A-923F-46538DBF81F9}">
            <xm:f>AND(BM14&gt;=Einstellungen!$D$209,BM14&lt;=Einstellungen!$E$209)</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1683" id="{0725D33F-A8F3-4A8A-90D9-1B5A0CF127FD}">
            <xm:f>AND(BV12&gt;=Einstellungen!$D$201,BV12&lt;=Einstellungen!$E$201)</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5" id="{8A0A7DE1-79FF-4296-B36D-BE6756780469}">
            <xm:f>AND(BV12&gt;=Einstellungen!$D$199,BV12&lt;=Einstellungen!$E$199)</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7" id="{5B29AFAA-A68C-478D-9B41-5F443574C044}">
            <xm:f>AND(BV12&gt;=Einstellungen!$D$197,BV12&lt;=Einstellungen!$E$197)</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m:sqref>CB12</xm:sqref>
        </x14:conditionalFormatting>
        <x14:conditionalFormatting xmlns:xm="http://schemas.microsoft.com/office/excel/2006/main">
          <x14:cfRule type="expression" priority="1673" id="{36032D1F-5642-4C46-BA76-95D3D08E0B4E}">
            <xm:f>AND(BV12&gt;=Einstellungen!$D$201,BV12&lt;=Einstellungen!$E$201)</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82" id="{CAB3061C-70A9-4316-9C8F-7961C21A4E0E}">
            <xm:f>AND(BV12&gt;=Einstellungen!$D$192,BV12&lt;=Einstellungen!$E$192)</xm:f>
            <x14:dxf>
              <fill>
                <patternFill>
                  <bgColor theme="5" tint="0.59996337778862885"/>
                </patternFill>
              </fill>
            </x14:dxf>
          </x14:cfRule>
          <xm:sqref>CB13</xm:sqref>
        </x14:conditionalFormatting>
        <x14:conditionalFormatting xmlns:xm="http://schemas.microsoft.com/office/excel/2006/main">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14:cfRule type="expression" priority="1666" id="{35F7FFAA-81D2-4CD2-9B96-D9FA05DEE132}">
            <xm:f>AND(BV12&gt;=Einstellungen!$D$208,BV12&lt;=Einstellungen!$E$208)</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14:cfRule type="expression" priority="1671" id="{7F34BC5C-210C-4BC6-8E08-FA2FED1F3872}">
            <xm:f>AND(BV12&gt;=Einstellungen!$D$213,BV12&lt;=Einstellungen!$E$213)</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m:sqref>CC12</xm:sqref>
        </x14:conditionalFormatting>
        <x14:conditionalFormatting xmlns:xm="http://schemas.microsoft.com/office/excel/2006/main">
          <x14:cfRule type="expression" priority="1653" id="{F7465CBA-48D6-45F9-8480-907F709A1866}">
            <xm:f>AND(BV12&gt;=Einstellungen!$D$205,BV12&lt;=Einstellungen!$E$205)</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6" id="{5D43AFE9-FAD2-4975-8E93-6AD934D37432}">
            <xm:f>AND(BV12&gt;=Einstellungen!$D$208,BV12&lt;=Einstellungen!$E$208)</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m:sqref>CC13</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m:sqref>CD12</xm:sqref>
        </x14:conditionalFormatting>
        <x14:conditionalFormatting xmlns:xm="http://schemas.microsoft.com/office/excel/2006/main">
          <x14:cfRule type="expression" priority="1633" id="{F4633D7F-1712-44D9-9B74-2BD66AD9F29F}">
            <xm:f>AND(BV12&gt;=Einstellungen!$D$218,BV12&lt;=Einstellungen!$E$218)</xm:f>
            <x14:dxf>
              <fill>
                <patternFill>
                  <bgColor theme="2" tint="-0.24994659260841701"/>
                </patternFill>
              </fill>
            </x14:dxf>
          </x14:cfRule>
          <x14:cfRule type="expression" priority="1634" id="{866D5236-3765-4E62-BE0D-5BD4AE38B3CF}">
            <xm:f>AND( BV12&gt;=Einstellungen!$D$219,BV12&lt;=Einstellungen!$E$219)</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9" id="{30C13A73-DC7A-4C97-9B78-A6486F351966}">
            <xm:f>AND(BV12&gt;=Einstellungen!$D$224,BV12&lt;=Einstellungen!$E$224)</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m:sqref>CD13</xm:sqref>
        </x14:conditionalFormatting>
        <x14:conditionalFormatting xmlns:xm="http://schemas.microsoft.com/office/excel/2006/main">
          <x14:cfRule type="expression" priority="1623" id="{485A6AE1-E5B9-49D6-9FD9-EDA661014DEF}">
            <xm:f>AND(BV14&gt;=Einstellungen!$D$218,BV14&lt;=Einstellungen!$E$218)</xm:f>
            <x14:dxf>
              <fill>
                <patternFill>
                  <bgColor theme="2" tint="-0.24994659260841701"/>
                </patternFill>
              </fill>
            </x14:dxf>
          </x14:cfRule>
          <x14:cfRule type="expression" priority="1624" id="{096AA8FA-3B64-4322-B929-783D8B736273}">
            <xm:f>AND( BV14&gt;=Einstellungen!$D$219,BV14&lt;=Einstellungen!$E$219)</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14:cfRule type="expression" priority="1632" id="{4FB2CF76-0CA1-4BED-99B7-3D91347F5765}">
            <xm:f>AND(BV14&gt;=Einstellungen!$D$227,BV14&lt;=Einstellungen!$E$227)</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3" id="{82DFF3B5-394A-496E-A6E5-9D5833E38FAB}">
            <xm:f>AND(BV14&gt;=Einstellungen!$D$218,BV14&lt;=Einstellungen!$E$218)</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6" id="{ECAC9DAA-E591-4BAB-A606-C02D73A33BAF}">
            <xm:f>AND(BV14&gt;=Einstellungen!$D$221,BV14&lt;=Einstellungen!$E$221)</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14:cfRule type="expression" priority="1618" id="{30B2B351-1729-4647-96B8-8B5B18B751D0}">
            <xm:f>AND(BV14&gt;=Einstellungen!$D$223,BV14&lt;=Einstellungen!$E$223)</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1603" id="{30517677-E11A-4547-A689-9E60D124BFC6}">
            <xm:f>AND(BV12&gt;=Einstellungen!$D$188,BV12&lt;=Einstellungen!$E$188)</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05" id="{55A85D42-11E6-4053-A6F5-63CB7FC35126}">
            <xm:f>AND(BV12&gt;=Einstellungen!$D$186,BV12&lt;=Einstellungen!$E$186)</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09" id="{7BB6959C-9D49-4149-8CA6-8C2A14C1FC46}">
            <xm:f>AND(BV12&gt;=Einstellungen!$D$182,BV12&lt;=Einstellungen!$E$182)</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73" id="{8A123D7D-4B05-454D-A5A7-0A34F2C9F21C}">
            <xm:f>AND(BV14&gt;=Einstellungen!$D$201,BV14&lt;=Einstellungen!$E$201)</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14:cfRule type="expression" priority="1580" id="{09F6CA6B-67CD-478F-AE16-E4E6B05F12D2}">
            <xm:f>AND(BV14&gt;=Einstellungen!$D$194,BV14&lt;=Einstellungen!$E$194)</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14:cfRule type="expression" priority="1582" id="{B31D03DD-677C-4AED-A961-0C8B657F297C}">
            <xm:f>AND(BV14&gt;=Einstellungen!$D$192,BV14&lt;=Einstellungen!$E$192)</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63" id="{8A77DA73-9A36-4A69-BE65-E582BEA0BC84}">
            <xm:f>AND(BV14&gt;=Einstellungen!$D$201,BV14&lt;=Einstellungen!$E$201)</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9" id="{A00637E9-B2AD-4162-88ED-95236EA93608}">
            <xm:f>AND(BV14&gt;=Einstellungen!$D$195,BV14&lt;=Einstellungen!$E$195)</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71" id="{0BA49C7B-7B69-4391-8E85-6374CBF7F8F7}">
            <xm:f>AND(BV14&gt;=Einstellungen!$D$193,BV14&lt;=Einstellungen!$E$193)</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583" id="{80F4F74A-9680-49F9-BED4-8A232F8DF4A8}">
            <xm:f>AND(BV14&gt;=Einstellungen!$D$188,BV14&lt;=Einstellungen!$E$188)</xm:f>
            <x14:dxf>
              <fill>
                <patternFill>
                  <bgColor theme="7" tint="0.39994506668294322"/>
                </patternFill>
              </fill>
            </x14:dxf>
          </x14:cfRule>
          <x14:cfRule type="expression" priority="1584" id="{B1AA7901-ED3D-4258-8978-F4D0324204FF}">
            <xm:f>AND(BV14&gt;=Einstellungen!$D$187,BV14&lt;=Einstellungen!$E$187)</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91" id="{3BB684E7-9417-4C79-89C2-27EBBE42EA4B}">
            <xm:f>AND(BV14&gt;=Einstellungen!$D$180,BV14&lt;=Einstellungen!$E$180)</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53" id="{C44D37AD-5D66-445A-8472-32A85944C97E}">
            <xm:f>AND(BV14&gt;=Einstellungen!$D$205,BV14&lt;=Einstellungen!$E$205)</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6" id="{E42C832E-8033-4143-BAFE-2B1F744FBF95}">
            <xm:f>AND(BV14&gt;=Einstellungen!$D$208,BV14&lt;=Einstellungen!$E$208)</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60" id="{0B057A13-C6EE-4FBE-9E81-351125105AE2}">
            <xm:f>AND(BV14&gt;=Einstellungen!$D$212,BV14&lt;=Einstellungen!$E$212)</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43" id="{9DAEE607-1570-4ED8-89CF-4198C27D96C7}">
            <xm:f>AND(BV14&gt;=Einstellungen!$D$205,BV14&lt;=Einstellungen!$E$205)</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14:cfRule type="expression" priority="1552" id="{D79F9677-3AD7-414E-90E0-2601A417314E}">
            <xm:f>AND(BV14&gt;=Einstellungen!$D$214,BV14&lt;=Einstellungen!$E$214)</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533" id="{0B96CFF6-FF95-41BF-B8E3-B1ED73A0B632}">
            <xm:f>AND(CE12&gt;=Einstellungen!$D$201,CE12&lt;=Einstellungen!$E$201)</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6" id="{9C765292-DB84-4865-90D9-4DDF4D65425E}">
            <xm:f>AND(CE12&gt;=Einstellungen!$D$198,CE12&lt;=Einstellungen!$E$198)</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40" id="{64DDD780-F48F-4262-9EF1-86CF7D8808D4}">
            <xm:f>AND(CE12&gt;=Einstellungen!$D$194,CE12&lt;=Einstellungen!$E$194)</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m:sqref>CK12</xm:sqref>
        </x14:conditionalFormatting>
        <x14:conditionalFormatting xmlns:xm="http://schemas.microsoft.com/office/excel/2006/main">
          <x14:cfRule type="expression" priority="1523" id="{0F23DE95-C496-4E12-BA0C-A4544DA60DE0}">
            <xm:f>AND(CE12&gt;=Einstellungen!$D$201,CE12&lt;=Einstellungen!$E$201)</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8" id="{4092D87A-16B1-475F-A712-33252E8C1688}">
            <xm:f>AND(CE12&gt;=Einstellungen!$D$196,CE12&lt;=Einstellungen!$E$196)</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2" id="{019E5342-900C-4BA3-9ABD-4F92B439584B}">
            <xm:f>AND(CE12&gt;=Einstellungen!$D$192,CE12&lt;=Einstellungen!$E$192)</xm:f>
            <x14:dxf>
              <fill>
                <patternFill>
                  <bgColor theme="5" tint="0.59996337778862885"/>
                </patternFill>
              </fill>
            </x14:dxf>
          </x14:cfRule>
          <xm:sqref>CK13</xm:sqref>
        </x14:conditionalFormatting>
        <x14:conditionalFormatting xmlns:xm="http://schemas.microsoft.com/office/excel/2006/main">
          <x14:cfRule type="expression" priority="1513" id="{417601D8-95A1-47BE-B4A3-1E0F12A4BEFB}">
            <xm:f>AND(CE12&gt;=Einstellungen!$D$205,CE12&lt;=Einstellungen!$E$205)</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14:cfRule type="expression" priority="1518" id="{EA3D7BC1-1A8F-4350-B571-370D591DD5EE}">
            <xm:f>AND(CE12&gt;=Einstellungen!$D$210,CE12&lt;=Einstellungen!$E$210)</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22" id="{1EE6FF00-180B-418B-BB03-F1CAA32168AF}">
            <xm:f>AND(CE12&gt;=Einstellungen!$D$214,CE12&lt;=Einstellungen!$E$214)</xm:f>
            <x14:dxf>
              <fill>
                <patternFill>
                  <bgColor rgb="FFFFC000"/>
                </patternFill>
              </fill>
            </x14:dxf>
          </x14:cfRule>
          <xm:sqref>CL12</xm:sqref>
        </x14:conditionalFormatting>
        <x14:conditionalFormatting xmlns:xm="http://schemas.microsoft.com/office/excel/2006/main">
          <x14:cfRule type="expression" priority="1503" id="{1750BA4B-6FB0-487E-BE46-E1A019E26CED}">
            <xm:f>AND(CE12&gt;=Einstellungen!$D$205,CE12&lt;=Einstellungen!$E$205)</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14:cfRule type="expression" priority="1507" id="{849F3A28-9680-48E6-906C-6B13C7B47BB1}">
            <xm:f>AND(CE12&gt;=Einstellungen!$D$209,CE12&lt;=Einstellungen!$E$209)</xm:f>
            <x14:dxf>
              <fill>
                <patternFill>
                  <bgColor rgb="FFFFC000"/>
                </patternFill>
              </fill>
            </x14:dxf>
          </x14:cfRule>
          <x14:cfRule type="expression" priority="1508" id="{88EB5075-5AB5-45A7-8288-CC4D64BB48E2}">
            <xm:f>AND(CE12&gt;=Einstellungen!$D$210,CE12&lt;=Einstellungen!$E$210)</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m:sqref>CL13</xm:sqref>
        </x14:conditionalFormatting>
        <x14:conditionalFormatting xmlns:xm="http://schemas.microsoft.com/office/excel/2006/main">
          <x14:cfRule type="expression" priority="1493" id="{71256428-5B55-451A-955A-3CF6C8E8D57F}">
            <xm:f>AND(CE12&gt;=Einstellungen!$D$218,CE12&lt;=Einstellungen!$E$218)</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2" id="{16390287-2194-4AC7-92AE-584C2E7C7576}">
            <xm:f>AND(CE12&gt;=Einstellungen!$D$227,CE12&lt;=Einstellungen!$E$227)</xm:f>
            <x14:dxf>
              <fill>
                <patternFill>
                  <bgColor theme="2" tint="-0.24994659260841701"/>
                </patternFill>
              </fill>
            </x14:dxf>
          </x14:cfRule>
          <xm:sqref>CM12</xm:sqref>
        </x14:conditionalFormatting>
        <x14:conditionalFormatting xmlns:xm="http://schemas.microsoft.com/office/excel/2006/main">
          <x14:cfRule type="expression" priority="1483" id="{359EF226-F67E-4C64-955A-DAC19BB51127}">
            <xm:f>AND(CE12&gt;=Einstellungen!$D$218,CE12&lt;=Einstellungen!$E$218)</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7" id="{8941BC6C-B825-4C51-946B-7C931EF9CF15}">
            <xm:f>AND(CE12&gt;=Einstellungen!$D$222,CE12&lt;=Einstellungen!$E$222)</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91" id="{15A16615-7F7F-473D-AC1E-80A69A94DAB6}">
            <xm:f>AND(CE12&gt;=Einstellungen!$D$226,CE12&lt;=Einstellungen!$E$226)</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m:sqref>CM13</xm:sqref>
        </x14:conditionalFormatting>
        <x14:conditionalFormatting xmlns:xm="http://schemas.microsoft.com/office/excel/2006/main">
          <x14:cfRule type="expression" priority="1473" id="{38113E4D-7827-4650-AA4D-732120C8B407}">
            <xm:f>AND(CE14&gt;=Einstellungen!$D$218,CE14&lt;=Einstellungen!$E$218)</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82" id="{391F0E45-4A9D-4CF4-8BA9-34EB936D5080}">
            <xm:f>AND(CE14&gt;=Einstellungen!$D$227,CE14&lt;=Einstellungen!$E$227)</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63" id="{CFEF2865-EA57-4E84-ABF7-331A2DBB505F}">
            <xm:f>AND(CE14&gt;=Einstellungen!$D$218,CE14&lt;=Einstellungen!$E$218)</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14:cfRule type="expression" priority="1469" id="{BA7C8D26-475B-4649-A9BB-ADAB351C72BB}">
            <xm:f>AND(CE14&gt;=Einstellungen!$D$224,CE14&lt;=Einstellungen!$E$224)</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71" id="{75ABCDC3-AB7E-4D61-80A2-1A9158C08D7C}">
            <xm:f>AND(CE14&gt;=Einstellungen!$D$226,CE14&lt;=Einstellungen!$E$226)</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1453" id="{33A4FF51-C7BC-4AA2-8EF0-0F62C174882E}">
            <xm:f>AND(CE12&gt;=Einstellungen!$D$188,CE12&lt;=Einstellungen!$E$188)</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7" id="{AFF4F8BF-9915-4984-8587-E9F6EFFC8BCF}">
            <xm:f>AND(CE12&gt;=Einstellungen!$D$184,CE12&lt;=Einstellungen!$E$184)</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2" id="{DCE5AD0A-26A3-414F-8F48-F375C90CECFE}">
            <xm:f>AND(CE12&gt;=Einstellungen!$D$179,CE12&lt;=Einstellungen!$E$179)</xm:f>
            <x14:dxf>
              <fill>
                <patternFill>
                  <bgColor theme="7" tint="0.39994506668294322"/>
                </patternFill>
              </fill>
            </x14:dxf>
          </x14:cfRule>
          <xm:sqref>CJ12</xm:sqref>
        </x14:conditionalFormatting>
        <x14:conditionalFormatting xmlns:xm="http://schemas.microsoft.com/office/excel/2006/main">
          <x14:cfRule type="expression" priority="1423" id="{6FBC99E7-81BD-4327-9560-F43156027545}">
            <xm:f>AND(CE14&gt;=Einstellungen!$D$201,CE14&lt;=Einstellungen!$E$201)</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5" id="{43FBBB8E-F8F8-453A-AB21-E748D3AA626F}">
            <xm:f>AND(CE14&gt;=Einstellungen!$D$199,CE14&lt;=Einstellungen!$E$199)</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3" id="{08726560-A193-4DE2-8094-1649B49BDB76}">
            <xm:f>AND(CE14&gt;=Einstellungen!$D$201,CE14&lt;=Einstellungen!$E$201)</xm:f>
            <x14:dxf>
              <fill>
                <patternFill>
                  <bgColor theme="5" tint="0.59996337778862885"/>
                </patternFill>
              </fill>
            </x14:dxf>
          </x14:cfRule>
          <x14:cfRule type="expression" priority="1414" id="{9573A797-60B8-414E-A465-98399B7C65E0}">
            <xm:f>AND(CE14&gt;=Einstellungen!$D$200,CE14&lt;=Einstellungen!$E$200)</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16" id="{BE94148A-CC4D-4FF7-BBD6-6B1122344511}">
            <xm:f>AND(CE14&gt;=Einstellungen!$D$198,CE14&lt;=Einstellungen!$E$198)</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443" id="{2DF748F9-BACB-46FF-AF53-45F8651EEE0C}">
            <xm:f>AND(CE14&gt;=Einstellungen!$D$188,CE14&lt;=Einstellungen!$E$188)</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8" id="{5E38EA54-B265-4126-B0A5-2E7490AE6487}">
            <xm:f>AND(CE14&gt;=Einstellungen!$D$183,CE14&lt;=Einstellungen!$E$183)</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433" id="{9ACDF6F9-A12F-4DB5-B13F-DB945488A2EA}">
            <xm:f>AND(CE14&gt;=Einstellungen!$D$188,CE14&lt;=Einstellungen!$E$188)</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14:cfRule type="expression" priority="1439" id="{2079C308-752C-4A1F-A02A-7F89FA35E8DA}">
            <xm:f>AND(CE14&gt;=Einstellungen!$D$182,CE14&lt;=Einstellungen!$E$182)</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14:cfRule type="expression" priority="1442" id="{115BD254-B407-4C4D-9BD8-037ED6F715A3}">
            <xm:f>AND(CE14&gt;=Einstellungen!$D$179,CE14&lt;=Einstellungen!$E$179)</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03" id="{BD0AE24B-DD23-4B0A-8134-940A0D1B3B8E}">
            <xm:f>AND(CE14&gt;=Einstellungen!$D$205,CE14&lt;=Einstellungen!$E$205)</xm:f>
            <x14:dxf>
              <fill>
                <patternFill>
                  <bgColor rgb="FFFFC000"/>
                </patternFill>
              </fill>
            </x14:dxf>
          </x14:cfRule>
          <x14:cfRule type="expression" priority="1404" id="{B8992E86-8E5E-4646-81B2-AE7942A8D87A}">
            <xm:f>AND( CE14&gt;=Einstellungen!$D$206,CE14&lt;=Einstellungen!$E$206)</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10" id="{BB952E1E-5D8F-4503-B04F-42EA0A332666}">
            <xm:f>AND(CE14&gt;=Einstellungen!$D$212,CE14&lt;=Einstellungen!$E$212)</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3" id="{02495D8E-B5B5-41B5-9E88-CAB7627D8D16}">
            <xm:f>AND(CE14&gt;=Einstellungen!$D$205,CE14&lt;=Einstellungen!$E$205)</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399" id="{4DC5CB5D-2CC8-4A9C-987C-A7A6BC4C614A}">
            <xm:f>AND(CE14&gt;=Einstellungen!$D$211,CE14&lt;=Einstellungen!$E$211)</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m:sqref>CT12</xm:sqref>
        </x14:conditionalFormatting>
        <x14:conditionalFormatting xmlns:xm="http://schemas.microsoft.com/office/excel/2006/main">
          <x14:cfRule type="expression" priority="1373" id="{F8075D00-8939-41C5-873A-01509FBCC405}">
            <xm:f>AND(CN12&gt;=Einstellungen!$D$201,CN12&lt;=Einstellungen!$E$201)</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14:cfRule type="expression" priority="1376" id="{7A8F6FB6-D7A2-425C-8FF1-BE8EFC148C8A}">
            <xm:f>AND(CN12&gt;=Einstellungen!$D$198,CN12&lt;=Einstellungen!$E$198)</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80" id="{66347179-A240-4651-B2FE-E83268D8B6D6}">
            <xm:f>AND(CN12&gt;=Einstellungen!$D$194,CN12&lt;=Einstellungen!$E$194)</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m:sqref>CT13</xm:sqref>
        </x14:conditionalFormatting>
        <x14:conditionalFormatting xmlns:xm="http://schemas.microsoft.com/office/excel/2006/main">
          <x14:cfRule type="expression" priority="1363" id="{55F316D5-24C8-4F46-B907-8DB8E73C45A2}">
            <xm:f>AND(CN12&gt;=Einstellungen!$D$205,CN12&lt;=Einstellungen!$E$205)</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66" id="{8FDECF68-E80E-429A-AC23-EE51E9EED5CE}">
            <xm:f>AND(CN12&gt;=Einstellungen!$D$208,CN12&lt;=Einstellungen!$E$208)</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m:sqref>CU12</xm:sqref>
        </x14:conditionalFormatting>
        <x14:conditionalFormatting xmlns:xm="http://schemas.microsoft.com/office/excel/2006/main">
          <x14:cfRule type="expression" priority="1353" id="{CF5DFEBB-8D44-432D-AAAF-CD3DAD4AC6CE}">
            <xm:f>AND(CN12&gt;=Einstellungen!$D$205,CN12&lt;=Einstellungen!$E$205)</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62" id="{422BA4C0-90F8-4ABA-A1B2-1FD2980A7D5E}">
            <xm:f>AND(CN12&gt;=Einstellungen!$D$214,CN12&lt;=Einstellungen!$E$214)</xm:f>
            <x14:dxf>
              <fill>
                <patternFill>
                  <bgColor rgb="FFFFC000"/>
                </patternFill>
              </fill>
            </x14:dxf>
          </x14:cfRule>
          <xm:sqref>CU13</xm:sqref>
        </x14:conditionalFormatting>
        <x14:conditionalFormatting xmlns:xm="http://schemas.microsoft.com/office/excel/2006/main">
          <x14:cfRule type="expression" priority="1343" id="{C70E576C-C8E5-45F8-8AC3-FBECA3AD53B4}">
            <xm:f>AND(CN12&gt;=Einstellungen!$D$218,CN12&lt;=Einstellungen!$E$218)</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7" id="{2F5CEBD5-1436-4D1D-9504-C6010A3DFE60}">
            <xm:f>AND(CN12&gt;=Einstellungen!$D$222,CN12&lt;=Einstellungen!$E$222)</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14:cfRule type="expression" priority="1352" id="{D5CE0B4A-9A48-49AF-862D-48264417F316}">
            <xm:f>AND(CN12&gt;=Einstellungen!$D$227,CN12&lt;=Einstellungen!$E$227)</xm:f>
            <x14:dxf>
              <fill>
                <patternFill>
                  <bgColor theme="2" tint="-0.24994659260841701"/>
                </patternFill>
              </fill>
            </x14:dxf>
          </x14:cfRule>
          <xm:sqref>CV12</xm:sqref>
        </x14:conditionalFormatting>
        <x14:conditionalFormatting xmlns:xm="http://schemas.microsoft.com/office/excel/2006/main">
          <x14:cfRule type="expression" priority="1333" id="{4256EEA9-2BB3-4366-A5FB-1A92E4B282DC}">
            <xm:f>AND(CN12&gt;=Einstellungen!$D$218,CN12&lt;=Einstellungen!$E$218)</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5" id="{CDB973DB-D9A8-4329-BDDC-63E8B6E311FF}">
            <xm:f>AND(CN12&gt;=Einstellungen!$D$220,CN12&lt;=Einstellungen!$E$220)</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14:cfRule type="expression" priority="1342" id="{A971502B-2171-4552-B5C6-D0E8426C4927}">
            <xm:f>AND(CN12&gt;=Einstellungen!$D$227,CN12&lt;=Einstellungen!$E$227)</xm:f>
            <x14:dxf>
              <fill>
                <patternFill>
                  <bgColor theme="2" tint="-0.24994659260841701"/>
                </patternFill>
              </fill>
            </x14:dxf>
          </x14:cfRule>
          <xm:sqref>CV13</xm:sqref>
        </x14:conditionalFormatting>
        <x14:conditionalFormatting xmlns:xm="http://schemas.microsoft.com/office/excel/2006/main">
          <x14:cfRule type="expression" priority="1323" id="{B53E9BF2-35CD-48D5-8987-9F200E89B6BF}">
            <xm:f>AND(CN14&gt;=Einstellungen!$D$218,CN14&lt;=Einstellungen!$E$218)</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31" id="{7A83B305-C223-4CB3-9419-4CBFC12BB119}">
            <xm:f>AND(CN14&gt;=Einstellungen!$D$226,CN14&lt;=Einstellungen!$E$226)</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3" id="{12B226CD-92B9-4256-A05A-DD4CD5327AF8}">
            <xm:f>AND(CN14&gt;=Einstellungen!$D$218,CN14&lt;=Einstellungen!$E$218)</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14:cfRule type="expression" priority="1317" id="{15B414EB-B882-43C9-9328-63A37833CB2A}">
            <xm:f>AND(CN14&gt;=Einstellungen!$D$222,CN14&lt;=Einstellungen!$E$222)</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9" id="{DF90DC46-F637-40F9-8CB4-6723D9687BC4}">
            <xm:f>AND(CN14&gt;=Einstellungen!$D$224,CN14&lt;=Einstellungen!$E$224)</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1303" id="{99C62BD3-F628-48D8-BC55-56B777277230}">
            <xm:f>AND(CN12&gt;=Einstellungen!$D$188,CN12&lt;=Einstellungen!$E$188)</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12" id="{365DB324-F1DE-4995-B84F-857A4293650B}">
            <xm:f>AND(CN12&gt;=Einstellungen!$D$179,CN12&lt;=Einstellungen!$E$179)</xm:f>
            <x14:dxf>
              <fill>
                <patternFill>
                  <bgColor theme="7" tint="0.39994506668294322"/>
                </patternFill>
              </fill>
            </x14:dxf>
          </x14:cfRule>
          <xm:sqref>CS12</xm:sqref>
        </x14:conditionalFormatting>
        <x14:conditionalFormatting xmlns:xm="http://schemas.microsoft.com/office/excel/2006/main">
          <x14:cfRule type="expression" priority="1273" id="{8F12D071-C136-4138-9752-330C127904A8}">
            <xm:f>AND(CN14&gt;=Einstellungen!$D$201,CN14&lt;=Einstellungen!$E$201)</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9" id="{964EDA0B-3E72-4CEA-95FE-77D106A9F67C}">
            <xm:f>AND(CN14&gt;=Einstellungen!$D$195,CN14&lt;=Einstellungen!$E$195)</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63" id="{ACCF6DC9-7D5A-4AAB-ACC8-642C13A7A44D}">
            <xm:f>AND(CN14&gt;=Einstellungen!$D$201,CN14&lt;=Einstellungen!$E$201)</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8" id="{866F14C2-B8BF-48DE-BA4E-92D924F95709}">
            <xm:f>AND(CN14&gt;=Einstellungen!$D$196,CN14&lt;=Einstellungen!$E$196)</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71" id="{7A607BCA-45A3-408C-8417-5FC9A1304AD7}">
            <xm:f>AND(CN14&gt;=Einstellungen!$D$193,CN14&lt;=Einstellungen!$E$193)</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293" id="{D76A7244-EDBD-4A75-93FD-FA462BBCAAD4}">
            <xm:f>AND(CN14&gt;=Einstellungen!$D$188,CN14&lt;=Einstellungen!$E$188)</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14:cfRule type="expression" priority="1298" id="{BB7CB81D-8D90-46DA-85A9-5E1080CBB115}">
            <xm:f>AND(CN14&gt;=Einstellungen!$D$183,CN14&lt;=Einstellungen!$E$183)</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302" id="{5C9C3D17-BBE0-42F9-A6E7-119FE47619A4}">
            <xm:f>AND(CN14&gt;=Einstellungen!$D$179,CN14&lt;=Einstellungen!$E$179)</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283" id="{B436561F-7AC9-4293-80F0-72D425C1C21A}">
            <xm:f>AND(CN14&gt;=Einstellungen!$D$188,CN14&lt;=Einstellungen!$E$188)</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253" id="{C5EFDF32-0BA7-4C19-B2E5-1D4BB704D106}">
            <xm:f>AND(CN14&gt;=Einstellungen!$D$205,CN14&lt;=Einstellungen!$E$205)</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55" id="{8E9A7DBD-1AD0-48C9-98D7-179E14969964}">
            <xm:f>AND(CN14&gt;=Einstellungen!$D$207,CN14&lt;=Einstellungen!$E$207)</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14:cfRule type="expression" priority="1262" id="{03FC302B-6ACA-443D-830A-F3F4DA243A82}">
            <xm:f>AND(CN14&gt;=Einstellungen!$D$214,CN14&lt;=Einstellungen!$E$214)</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43" id="{A311D63A-761E-4BDE-821F-D8BA7F74CB1F}">
            <xm:f>AND(CN14&gt;=Einstellungen!$D$205,CN14&lt;=Einstellungen!$E$205)</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51" id="{7364EE6F-817A-4F29-B1B0-D24B6EF77A53}">
            <xm:f>AND(CN14&gt;=Einstellungen!$D$213,CN14&lt;=Einstellungen!$E$213)</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233" id="{EA761149-4A9E-4CA5-A434-83683DC49309}">
            <xm:f>AND(CW12&gt;=Einstellungen!$D$201,CW12&lt;=Einstellungen!$E$201)</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42" id="{60B60FFF-C128-4004-B81F-F181A6DE8347}">
            <xm:f>AND(CW12&gt;=Einstellungen!$D$192,CW12&lt;=Einstellungen!$E$192)</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m:sqref>DC13</xm:sqref>
        </x14:conditionalFormatting>
        <x14:conditionalFormatting xmlns:xm="http://schemas.microsoft.com/office/excel/2006/main">
          <x14:cfRule type="expression" priority="1213" id="{8210C46A-2940-4D5B-8C4A-2CA11ECB2808}">
            <xm:f>AND(CW12&gt;=Einstellungen!$D$205,CW12&lt;=Einstellungen!$E$205)</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7" id="{F9C0EDED-FBF6-4B46-9A69-1160A44B9DFE}">
            <xm:f>AND(CW12&gt;=Einstellungen!$D$209,CW12&lt;=Einstellungen!$E$209)</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22" id="{23ECB44B-D13C-4BC8-AA44-2BF0261DFF24}">
            <xm:f>AND(CW12&gt;=Einstellungen!$D$214,CW12&lt;=Einstellungen!$E$214)</xm:f>
            <x14:dxf>
              <fill>
                <patternFill>
                  <bgColor rgb="FFFFC000"/>
                </patternFill>
              </fill>
            </x14:dxf>
          </x14:cfRule>
          <xm:sqref>DD12</xm:sqref>
        </x14:conditionalFormatting>
        <x14:conditionalFormatting xmlns:xm="http://schemas.microsoft.com/office/excel/2006/main">
          <x14:cfRule type="expression" priority="1203" id="{F285C28F-ED64-4605-9D94-9A308F6DCDD8}">
            <xm:f>AND(CW12&gt;=Einstellungen!$D$205,CW12&lt;=Einstellungen!$E$205)</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6" id="{90C4CB20-1140-49E8-A837-265B5B0F4EAA}">
            <xm:f>AND(CW12&gt;=Einstellungen!$D$208,CW12&lt;=Einstellungen!$E$208)</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m:sqref>DD13</xm:sqref>
        </x14:conditionalFormatting>
        <x14:conditionalFormatting xmlns:xm="http://schemas.microsoft.com/office/excel/2006/main">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m:sqref>DE12</xm:sqref>
        </x14:conditionalFormatting>
        <x14:conditionalFormatting xmlns:xm="http://schemas.microsoft.com/office/excel/2006/main">
          <x14:cfRule type="expression" priority="1183" id="{8DA8876F-4D42-4873-8A23-4404F44D451E}">
            <xm:f>AND(CW12&gt;=Einstellungen!$D$218,CW12&lt;=Einstellungen!$E$218)</xm:f>
            <x14:dxf>
              <fill>
                <patternFill>
                  <bgColor theme="2" tint="-0.24994659260841701"/>
                </patternFill>
              </fill>
            </x14:dxf>
          </x14:cfRule>
          <x14:cfRule type="expression" priority="1184" id="{CE923C83-74FB-4C26-B257-16D3EA976040}">
            <xm:f>AND( CW12&gt;=Einstellungen!$D$219,CW12&lt;=Einstellungen!$E$219)</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8" id="{6E18358D-6B84-4430-9163-D2C41478968D}">
            <xm:f>AND(CW12&gt;=Einstellungen!$D$223,CW12&lt;=Einstellungen!$E$223)</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63" id="{71DEED29-E1A4-404F-8E2B-CCD862331111}">
            <xm:f>AND(CW14&gt;=Einstellungen!$D$218,CW14&lt;=Einstellungen!$E$218)</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65" id="{96F6BF49-3EFC-4AAE-9176-60BBE3E5A032}">
            <xm:f>AND(CW14&gt;=Einstellungen!$D$220,CW14&lt;=Einstellungen!$E$220)</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70" id="{857317A3-5BA6-46E7-AC4A-4F9562FF4669}">
            <xm:f>AND(CW14&gt;=Einstellungen!$D$225,CW14&lt;=Einstellungen!$E$225)</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 xmlns:xm="http://schemas.microsoft.com/office/excel/2006/main">
          <x14:cfRule type="expression" priority="1153" id="{484F44F2-8F61-4631-946C-130CD33D8563}">
            <xm:f>AND(CW12&gt;=Einstellungen!$D$188,CW12&lt;=Einstellungen!$E$188)</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2" id="{F175A43A-69E7-41C2-BC35-8835A84ECB3D}">
            <xm:f>AND(CW12&gt;=Einstellungen!$D$179,CW12&lt;=Einstellungen!$E$179)</xm:f>
            <x14:dxf>
              <fill>
                <patternFill>
                  <bgColor theme="7" tint="0.39994506668294322"/>
                </patternFill>
              </fill>
            </x14:dxf>
          </x14:cfRule>
          <xm:sqref>DB12</xm:sqref>
        </x14:conditionalFormatting>
        <x14:conditionalFormatting xmlns:xm="http://schemas.microsoft.com/office/excel/2006/main">
          <x14:cfRule type="expression" priority="1123" id="{39B1187F-5CC9-4580-BE58-52146D012BBE}">
            <xm:f>AND(CW14&gt;=Einstellungen!$D$201,CW14&lt;=Einstellungen!$E$201)</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6" id="{FF2D85A3-1887-4573-9F86-E56A40A16F01}">
            <xm:f>AND(CW14&gt;=Einstellungen!$D$198,CW14&lt;=Einstellungen!$E$198)</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28" id="{376BB2CD-EE0D-4BA5-90B7-B1866A7D600C}">
            <xm:f>AND(CW14&gt;=Einstellungen!$D$196,CW14&lt;=Einstellungen!$E$196)</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3" id="{12CC4FA9-F9EC-4BFE-B0B7-44649A10C49C}">
            <xm:f>AND(CW14&gt;=Einstellungen!$D$201,CW14&lt;=Einstellungen!$E$201)</xm:f>
            <x14:dxf>
              <fill>
                <patternFill>
                  <bgColor theme="5" tint="0.59996337778862885"/>
                </patternFill>
              </fill>
            </x14:dxf>
          </x14:cfRule>
          <x14:cfRule type="expression" priority="1114" id="{9199B035-DA15-42A0-9FF9-194B763038F6}">
            <xm:f>AND(CW14&gt;=Einstellungen!$D$200,CW14&lt;=Einstellungen!$E$200)</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14:cfRule type="expression" priority="1116" id="{C51B9EF0-CF80-4359-B8BB-D7C43889BC0A}">
            <xm:f>AND(CW14&gt;=Einstellungen!$D$198,CW14&lt;=Einstellungen!$E$198)</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143" id="{176128D9-4896-4044-9893-629B1ACF368D}">
            <xm:f>AND(CW14&gt;=Einstellungen!$D$188,CW14&lt;=Einstellungen!$E$188)</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48" id="{A1577C9E-30BA-4902-97F2-5771B768F20D}">
            <xm:f>AND(CW14&gt;=Einstellungen!$D$183,CW14&lt;=Einstellungen!$E$183)</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133" id="{1D8CD553-476F-48F2-A559-8A33A06CF8C7}">
            <xm:f>AND(CW14&gt;=Einstellungen!$D$188,CW14&lt;=Einstellungen!$E$188)</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39" id="{5E0BA202-058B-47A8-A899-92DA3B65809F}">
            <xm:f>AND(CW14&gt;=Einstellungen!$D$182,CW14&lt;=Einstellungen!$E$182)</xm:f>
            <x14:dxf>
              <fill>
                <patternFill>
                  <bgColor theme="7" tint="0.39994506668294322"/>
                </patternFill>
              </fill>
            </x14:dxf>
          </x14:cfRule>
          <x14:cfRule type="expression" priority="1140" id="{85341C97-7F99-483A-A78F-59AA331A510F}">
            <xm:f>AND(CW14&gt;=Einstellungen!$D$181,CW14&lt;=Einstellungen!$E$181)</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03" id="{7B29842E-0901-410D-A535-D3E1997FC459}">
            <xm:f>AND(CW14&gt;=Einstellungen!$D$205,CW14&lt;=Einstellungen!$E$205)</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9" id="{AB8C1FC0-109F-4790-9F42-3D3ACA34AB73}">
            <xm:f>AND(CW14&gt;=Einstellungen!$D$211,CW14&lt;=Einstellungen!$E$211)</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14:cfRule type="expression" priority="1111" id="{F889D43F-85E6-4CA7-ABAF-FE2D02F883B7}">
            <xm:f>AND(CW14&gt;=Einstellungen!$D$213,CW14&lt;=Einstellungen!$E$213)</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093" id="{C8FB3450-DBF0-47E3-BFC4-6AC04797880C}">
            <xm:f>AND(CW14&gt;=Einstellungen!$D$205,CW14&lt;=Einstellungen!$E$205)</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14:cfRule type="expression" priority="1101" id="{7864DE4B-316D-4A1B-8E31-99CCA13367EA}">
            <xm:f>AND(CW14&gt;=Einstellungen!$D$213,CW14&lt;=Einstellungen!$E$213)</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1077" id="{718770F3-D6B6-4FC9-875F-597BDE8E86CA}">
            <xm:f>AND(K12&gt;=Einstellungen!$D$136,K12&lt;=Einstellungen!$E$136)</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82" id="{DD136E8C-1EEC-4389-8F7F-073B21CAC6B9}">
            <xm:f>AND(K12&gt;=Einstellungen!$D$131,K12&lt;=Einstellungen!$E$131)</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86" id="{DFC4B4AA-5C2B-49C8-9A5A-11F374097771}">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1067" id="{4C078EF2-BFBF-403E-8093-48B091003C16}">
            <xm:f>AND(K12&gt;=Einstellungen!$D$136,K12&lt;=Einstellungen!$E$136)</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14:cfRule type="expression" priority="1071" id="{9A76F7B1-3082-4F8A-9DB6-99E5A16B69B3}">
            <xm:f>AND(K12&gt;=Einstellungen!$D$132,K12&lt;=Einstellungen!$E$132)</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3" id="{F61836C4-DA15-4050-B9DD-18C90C29A9E4}">
            <xm:f>AND(K12&gt;=Einstellungen!$D$130,K12&lt;=Einstellungen!$E$130)</xm:f>
            <x14:dxf>
              <fill>
                <patternFill>
                  <bgColor rgb="FF00B050"/>
                </patternFill>
              </fill>
            </x14:dxf>
          </x14:cfRule>
          <x14:cfRule type="expression" priority="1074" id="{C43549B4-02AE-4398-B6C9-7DA0B4CECF66}">
            <xm:f>AND(K12&gt;=Einstellungen!$D$129,K12&lt;=Einstellungen!$E$129)</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1051" id="{25E7B456-16A6-4BE4-8C68-05E181EC4493}">
            <xm:f>AND(T12&gt;=Einstellungen!$D$136,T12&lt;=Einstellungen!$E$136)</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55" id="{9DEEE7E2-A546-4AB9-91C1-DDC08E31BAF2}">
            <xm:f>AND(T12&gt;=Einstellungen!$D$132,T12&lt;=Einstellungen!$E$132)</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1" id="{32C924FB-8EEB-455D-942E-E0E4AE961AB7}">
            <xm:f>AND(T12&gt;=Einstellungen!$D$136,T12&lt;=Einstellungen!$E$136)</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4" id="{E60CDF28-A035-4B11-8DAC-61B24C83DC59}">
            <xm:f>AND(T12&gt;=Einstellungen!$D$133,T12&lt;=Einstellungen!$E$133)</xm:f>
            <x14:dxf>
              <fill>
                <patternFill>
                  <bgColor rgb="FF00B050"/>
                </patternFill>
              </fill>
            </x14:dxf>
          </x14:cfRule>
          <x14:cfRule type="expression" priority="1045" id="{67F32F44-6FB9-421C-B166-A5264861841E}">
            <xm:f>AND(T12&gt;=Einstellungen!$D$132,T12&lt;=Einstellungen!$E$132)</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14:cfRule type="expression" priority="1048" id="{81D68F03-61F7-4673-8094-853325BF192E}">
            <xm:f>AND(T12&gt;=Einstellungen!$D$129,T12&lt;=Einstellungen!$E$129)</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1025" id="{5C36FA3B-47EC-4BE7-9830-78DBBE4A0975}">
            <xm:f>AND(AC12&gt;=Einstellungen!$D$136,AC12&lt;=Einstellungen!$E$136)</xm:f>
            <x14:dxf>
              <fill>
                <patternFill>
                  <bgColor rgb="FF00B050"/>
                </patternFill>
              </fill>
            </x14:dxf>
          </x14:cfRule>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3" id="{28D633C9-C1E4-4436-B6A5-47F83D8C1D5E}">
            <xm:f>AND(AC12&gt;=Einstellungen!$D$128,AC12&lt;=Einstellungen!$E$128)</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15" id="{D760761C-1DA7-4992-A0D8-D62124D2BA77}">
            <xm:f>AND(AC12&gt;=Einstellungen!$D$136,AC12&lt;=Einstellungen!$E$136)</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14:cfRule type="expression" priority="1020" id="{D6406B61-5418-45C9-948D-BEF3746C7975}">
            <xm:f>AND(AC12&gt;=Einstellungen!$D$131,AC12&lt;=Einstellungen!$E$131)</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24" id="{0CDA763B-082E-4B4F-A485-25A453032FB5}">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999" id="{8068A6A0-D2F3-4635-8CB8-3DA757C48C54}">
            <xm:f>AND(AL12&gt;=Einstellungen!$D$136,AL12&lt;=Einstellungen!$E$136)</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4" id="{0D5799D6-2F20-4BA0-9A27-20FBA5DCBB99}">
            <xm:f>AND(AL12&gt;=Einstellungen!$D$131,AL12&lt;=Einstellungen!$E$131)</xm:f>
            <x14:dxf>
              <fill>
                <patternFill>
                  <bgColor rgb="FF00B050"/>
                </patternFill>
              </fill>
            </x14:dxf>
          </x14:cfRule>
          <x14:cfRule type="expression" priority="1005" id="{A2394172-CF42-48DE-89DE-0B0120C457DE}">
            <xm:f>AND(AL12&gt;=Einstellungen!$D$130,AL12&lt;=Einstellungen!$E$130)</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89" id="{AE1ED30E-576E-4A78-A5A7-9B8E5739FA84}">
            <xm:f>AND(AL12&gt;=Einstellungen!$D$136,AL12&lt;=Einstellungen!$E$136)</xm:f>
            <x14:dxf>
              <fill>
                <patternFill>
                  <bgColor rgb="FF00B050"/>
                </patternFill>
              </fill>
            </x14:dxf>
          </x14:cfRule>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14:cfRule type="expression" priority="995" id="{E09D5E66-DE20-4A41-A05F-0220D113BDEE}">
            <xm:f>AND(AL12&gt;=Einstellungen!$D$130,AL12&lt;=Einstellungen!$E$130)</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7" id="{8F2EC437-28B9-4183-850A-60B359A4469C}">
            <xm:f>AND(AL12&gt;=Einstellungen!$D$128,AL12&lt;=Einstellungen!$E$128)</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973" id="{31568A1A-E947-43E1-A846-8F64EF2375E7}">
            <xm:f>AND(AU12&gt;=Einstellungen!$D$136,AU12&lt;=Einstellungen!$E$136)</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82" id="{33BCEB1C-822D-47CA-8660-F78440AA09D4}">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63" id="{59405C7F-CD23-4384-BDA2-B0862BD60C8B}">
            <xm:f>AND(AU12&gt;=Einstellungen!$D$136,AU12&lt;=Einstellungen!$E$136)</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14:cfRule type="expression" priority="968" id="{0E87E699-5FD9-45E9-9AC8-A19624F04DAD}">
            <xm:f>AND(AU12&gt;=Einstellungen!$D$131,AU12&lt;=Einstellungen!$E$131)</xm:f>
            <x14:dxf>
              <fill>
                <patternFill>
                  <bgColor rgb="FF00B050"/>
                </patternFill>
              </fill>
            </x14:dxf>
          </x14:cfRule>
          <x14:cfRule type="expression" priority="969" id="{A195E501-29A4-4D74-B23E-B04085099255}">
            <xm:f>AND(AU12&gt;=Einstellungen!$D$130,AU12&lt;=Einstellungen!$E$130)</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71" id="{A2786F4C-9938-42E9-AC33-882584EA2B8C}">
            <xm:f>AND(AU12&gt;=Einstellungen!$D$128,AU12&lt;=Einstellungen!$E$128)</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947" id="{28347318-D5CF-4101-A4C6-935E0EB1EA3A}">
            <xm:f>AND(BD12&gt;=Einstellungen!$D$136,BD12&lt;=Einstellungen!$E$136)</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14:cfRule type="expression" priority="952" id="{0D6C4BB1-A96C-4F9D-A926-6BFC2F0C5D84}">
            <xm:f>AND(BD12&gt;=Einstellungen!$D$131,BD12&lt;=Einstellungen!$E$131)</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4" id="{04743F37-56A5-45A9-9DCA-153D5837088C}">
            <xm:f>AND(BD12&gt;=Einstellungen!$D$129,BD12&lt;=Einstellungen!$E$129)</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37" id="{4330E01B-4333-484B-9069-F47396E2BB49}">
            <xm:f>AND(BD12&gt;=Einstellungen!$D$136,BD12&lt;=Einstellungen!$E$136)</xm:f>
            <x14:dxf>
              <fill>
                <patternFill>
                  <bgColor rgb="FF00B050"/>
                </patternFill>
              </fill>
            </x14:dxf>
          </x14:cfRule>
          <x14:cfRule type="expression" priority="938" id="{4328375B-3603-4B9B-90B7-9FF260A1218A}">
            <xm:f>AND(BD12&gt;=Einstellungen!$D$135,BD12&lt;=Einstellungen!$E$135)</xm:f>
            <x14:dxf>
              <fill>
                <patternFill>
                  <bgColor rgb="FF00B050"/>
                </patternFill>
              </fill>
            </x14:dxf>
          </x14:cfRule>
          <x14:cfRule type="expression" priority="939" id="{DBFDE0B4-8C15-4467-8990-48DC3637B834}">
            <xm:f>AND(BD12&gt;=Einstellungen!$D$134,BD12&lt;=Einstellungen!$E$134)</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14:cfRule type="expression" priority="943" id="{CD9AF0B9-0C2D-4C04-86E9-F04625C00F2D}">
            <xm:f>AND(BD12&gt;=Einstellungen!$D$130,BD12&lt;=Einstellungen!$E$130)</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5" id="{DF91BBB9-5002-439A-AB6E-C37D3CBA61FA}">
            <xm:f>AND(BD12&gt;=Einstellungen!$D$128,BD12&lt;=Einstellungen!$E$128)</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921" id="{D1025E28-6086-432F-871E-5D2BF3136152}">
            <xm:f>AND(BM12&gt;=Einstellungen!$D$136,BM12&lt;=Einstellungen!$E$136)</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14:cfRule type="expression" priority="929" id="{47D29D4B-A82C-4885-B6D9-E621C613C4D2}">
            <xm:f>AND(BM12&gt;=Einstellungen!$D$128,BM12&lt;=Einstellungen!$E$128)</xm:f>
            <x14:dxf>
              <fill>
                <patternFill>
                  <bgColor rgb="FF00B050"/>
                </patternFill>
              </fill>
            </x14:dxf>
          </x14:cfRule>
          <x14:cfRule type="expression" priority="930" id="{B0E8FE81-FC2D-4CBF-8FE9-6A4C20CC21EA}">
            <xm:f>AND(BM12&gt;=Einstellungen!$D$127,BM12&lt;=Einstellungen!$E$127)</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14:cfRule type="expression" priority="915" id="{C44DAC34-9D5A-4D97-B083-B3184CD5C6AD}">
            <xm:f>AND(BM12&gt;=Einstellungen!$D$132,BM12&lt;=Einstellungen!$E$132)</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18" id="{603922CB-CBF2-447B-BB37-BAD6A088C3D0}">
            <xm:f>AND(BM12&gt;=Einstellungen!$D$129,BM12&lt;=Einstellungen!$E$129)</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895" id="{04CAEEC1-63FD-4F09-84FC-DB017DA01087}">
            <xm:f>AND(BV12&gt;=Einstellungen!$D$136,BV12&lt;=Einstellungen!$E$136)</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8" id="{8CC31429-49CB-4C18-8ED1-D4C6E8B418E9}">
            <xm:f>AND(BV12&gt;=Einstellungen!$D$133,BV12&lt;=Einstellungen!$E$133)</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85" id="{BE2641CD-6D89-4854-A439-FDC58AAB8AE8}">
            <xm:f>AND(BV12&gt;=Einstellungen!$D$136,BV12&lt;=Einstellungen!$E$136)</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0" id="{6E723AE1-B70F-4B7E-A492-FD5BFD711344}">
            <xm:f>AND(BV12&gt;=Einstellungen!$D$131,BV12&lt;=Einstellungen!$E$131)</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14:cfRule type="expression" priority="893" id="{012AE5AA-D4AE-4F7E-BC5E-FB5CCE3A96D6}">
            <xm:f>AND(BV12&gt;=Einstellungen!$D$128,BV12&lt;=Einstellungen!$E$128)</xm:f>
            <x14:dxf>
              <fill>
                <patternFill>
                  <bgColor rgb="FF00B050"/>
                </patternFill>
              </fill>
            </x14:dxf>
          </x14:cfRule>
          <x14:cfRule type="expression" priority="894" id="{FFD1B997-58EF-47B1-9518-8928A0A8A0DF}">
            <xm:f>AND(BV12&gt;=Einstellungen!$D$127,BV12&lt;=Einstellungen!$E$127)</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869" id="{23CF9006-7378-4ACA-B161-CC649714EAF6}">
            <xm:f>AND(CE12&gt;=Einstellungen!$D$136,CE12&lt;=Einstellungen!$E$136)</xm:f>
            <x14:dxf>
              <fill>
                <patternFill>
                  <bgColor rgb="FF00B050"/>
                </patternFill>
              </fill>
            </x14:dxf>
          </x14:cfRule>
          <x14:cfRule type="expression" priority="870" id="{01A3FD87-2638-4707-BD8A-FFC321482916}">
            <xm:f>AND(CE12&gt;=Einstellungen!$D$135,CE12&lt;=Einstellungen!$E$135)</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3" id="{BE320EB0-4CF8-4CDF-89B0-918C2A25346B}">
            <xm:f>AND(CE12&gt;=Einstellungen!$D$132,CE12&lt;=Einstellungen!$E$132)</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59" id="{DD31578D-A3F0-4AAD-9E69-1A0327E26DFA}">
            <xm:f>AND(CE12&gt;=Einstellungen!$D$136,CE12&lt;=Einstellungen!$E$136)</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14:cfRule type="expression" priority="862" id="{523A2840-6C2D-4B1A-8CB5-9D125744F547}">
            <xm:f>AND(CE12&gt;=Einstellungen!$D$133,CE12&lt;=Einstellungen!$E$133)</xm:f>
            <x14:dxf>
              <fill>
                <patternFill>
                  <bgColor rgb="FF00B050"/>
                </patternFill>
              </fill>
            </x14:dxf>
          </x14:cfRule>
          <x14:cfRule type="expression" priority="863" id="{A0BFE09B-7EDD-40BA-A436-937927042646}">
            <xm:f>AND(CE12&gt;=Einstellungen!$D$132,CE12&lt;=Einstellungen!$E$132)</xm:f>
            <x14:dxf>
              <fill>
                <patternFill>
                  <bgColor rgb="FF00B050"/>
                </patternFill>
              </fill>
            </x14:dxf>
          </x14:cfRule>
          <x14:cfRule type="expression" priority="864" id="{ED08D058-B6FB-4F2C-8AB1-C2E4BE2D4222}">
            <xm:f>AND(CE12&gt;=Einstellungen!$D$131,CE12&lt;=Einstellungen!$E$131)</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843" id="{5D03B43F-CC9C-4ECB-81D5-DE6C22185D96}">
            <xm:f>AND(CW12&gt;=Einstellungen!$D$136,CW12&lt;=Einstellungen!$E$136)</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5" id="{1D2B0851-C38D-4D50-AD33-C61ACEDFC7E0}">
            <xm:f>AND(CW12&gt;=Einstellungen!$D$134,CW12&lt;=Einstellungen!$E$134)</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52" id="{E5FA1B91-723E-47C9-8B19-7086981BCEC9}">
            <xm:f>AND(CW12&gt;=Einstellungen!$D$127,CW12&lt;=Einstellungen!$E$127)</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3" id="{5EA5D107-78D7-4146-BD79-0E95F4EF871D}">
            <xm:f>AND(CW12&gt;=Einstellungen!$D$136,CW12&lt;=Einstellungen!$E$136)</xm:f>
            <x14:dxf>
              <fill>
                <patternFill>
                  <bgColor rgb="FF00B050"/>
                </patternFill>
              </fill>
            </x14:dxf>
          </x14:cfRule>
          <x14:cfRule type="expression" priority="834" id="{D0E67713-B961-44E7-BDE2-E2FE49231FBC}">
            <xm:f>AND(CW12&gt;=Einstellungen!$D$135,CW12&lt;=Einstellungen!$E$135)</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6" id="{5AA121A9-1823-43D0-81F9-26BCF2BF7BAF}">
            <xm:f>AND(CW12&gt;=Einstellungen!$D$133,CW12&lt;=Einstellungen!$E$133)</xm:f>
            <x14:dxf>
              <fill>
                <patternFill>
                  <bgColor rgb="FF00B050"/>
                </patternFill>
              </fill>
            </x14:dxf>
          </x14:cfRule>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39" id="{E92AB8F8-69AD-48C9-AB0A-4981DB843E2C}">
            <xm:f>AND(CW12&gt;=Einstellungen!$D$130,CW12&lt;=Einstellungen!$E$130)</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23" id="{2808F32B-A75D-4B4D-856E-E3DAFC7B6D20}">
            <xm:f>AND(BM12&gt;=Einstellungen!$D$188,BM12&lt;=Einstellungen!$E$188)</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32" id="{983E7F6A-4FE8-4FD6-888F-2942683F5E45}">
            <xm:f>AND(BM12&gt;=Einstellungen!$D$179,BM12&lt;=Einstellungen!$E$179)</xm:f>
            <x14:dxf>
              <fill>
                <patternFill>
                  <bgColor theme="7" tint="0.39994506668294322"/>
                </patternFill>
              </fill>
            </x14:dxf>
          </x14:cfRule>
          <xm:sqref>BR13</xm:sqref>
        </x14:conditionalFormatting>
        <x14:conditionalFormatting xmlns:xm="http://schemas.microsoft.com/office/excel/2006/main">
          <x14:cfRule type="expression" priority="703" id="{2E3AA99B-36BB-4265-80D8-1C80DA34289C}">
            <xm:f>AND(BM20&gt;=Einstellungen!$D$201,BM20&lt;=Einstellungen!$E$201)</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06" id="{7AFF0939-BE38-4EE9-98E1-194640DC4DB3}">
            <xm:f>AND(BM20&gt;=Einstellungen!$D$198,BM20&lt;=Einstellungen!$E$198)</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14:cfRule type="expression" priority="711" id="{45A743B8-A664-4573-A8A0-CF43225A393E}">
            <xm:f>AND(BM20&gt;=Einstellungen!$D$193,BM20&lt;=Einstellungen!$E$193)</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m:sqref>BS20 BS22</xm:sqref>
        </x14:conditionalFormatting>
        <x14:conditionalFormatting xmlns:xm="http://schemas.microsoft.com/office/excel/2006/main">
          <x14:cfRule type="expression" priority="693" id="{15535E67-038D-4CCA-81EA-C426789B6BA4}">
            <xm:f>AND(BM20&gt;=Einstellungen!$D$201,BM20&lt;=Einstellungen!$E$201)</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6" id="{43B95DD6-5FB6-4AEE-BB8F-ACCF99966B06}">
            <xm:f>AND(BM20&gt;=Einstellungen!$D$198,BM20&lt;=Einstellungen!$E$198)</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701" id="{82CD1528-AF9D-44FE-AC37-FBB3AE42B25D}">
            <xm:f>AND(BM20&gt;=Einstellungen!$D$193,BM20&lt;=Einstellungen!$E$193)</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m:sqref>BS21 BS23</xm:sqref>
        </x14:conditionalFormatting>
        <x14:conditionalFormatting xmlns:xm="http://schemas.microsoft.com/office/excel/2006/main">
          <x14:cfRule type="expression" priority="683" id="{CB583FB2-00D0-47A9-9964-B03515300794}">
            <xm:f>AND(BM20&gt;=Einstellungen!$D$188,BM20&lt;=Einstellungen!$E$188)</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5" id="{A91584C3-0527-44FC-BDF1-29FF57F3DAFF}">
            <xm:f>AND(BM20&gt;=Einstellungen!$D$186,BM20&lt;=Einstellungen!$E$186)</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92" id="{0E1D1575-BF1C-4D0E-9892-707B36774EAF}">
            <xm:f>AND(BM20&gt;=Einstellungen!$D$179,BM20&lt;=Einstellungen!$E$179)</xm:f>
            <x14:dxf>
              <fill>
                <patternFill>
                  <bgColor theme="7" tint="0.39994506668294322"/>
                </patternFill>
              </fill>
            </x14:dxf>
          </x14:cfRule>
          <xm:sqref>BR21 BR23</xm:sqref>
        </x14:conditionalFormatting>
        <x14:conditionalFormatting xmlns:xm="http://schemas.microsoft.com/office/excel/2006/main">
          <x14:cfRule type="expression" priority="673" id="{315B8068-D8C4-401B-9DC1-F57D8CCEE5FC}">
            <xm:f>AND(BM20&gt;=Einstellungen!$D$188,BM20&lt;=Einstellungen!$E$188)</xm:f>
            <x14:dxf>
              <fill>
                <patternFill>
                  <bgColor theme="7" tint="0.39994506668294322"/>
                </patternFill>
              </fill>
            </x14:dxf>
          </x14:cfRule>
          <x14:cfRule type="expression" priority="674" id="{3D0CA687-F6EC-4974-90ED-345E5021D8D0}">
            <xm:f>AND(BM20&gt;=Einstellungen!$D$187,BM20&lt;=Einstellungen!$E$187)</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2" id="{6D7C5BCD-6D4A-4D18-9A76-D90BF2BCB1D6}">
            <xm:f>AND(BM20&gt;=Einstellungen!$D$179,BM20&lt;=Einstellungen!$E$179)</xm:f>
            <x14:dxf>
              <fill>
                <patternFill>
                  <bgColor theme="7" tint="0.39994506668294322"/>
                </patternFill>
              </fill>
            </x14:dxf>
          </x14:cfRule>
          <xm:sqref>BR20 BR22</xm:sqref>
        </x14:conditionalFormatting>
        <x14:conditionalFormatting xmlns:xm="http://schemas.microsoft.com/office/excel/2006/main">
          <x14:cfRule type="expression" priority="663" id="{A81EC429-B872-4C93-BCBC-F0BE70F7A006}">
            <xm:f>AND(BM20&gt;=Einstellungen!$D$218,BM20&lt;=Einstellungen!$E$218)</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70" id="{4787C30C-E5C8-4D3C-9111-CA6344A65F77}">
            <xm:f>AND(BM20&gt;=Einstellungen!$D$225,BM20&lt;=Einstellungen!$E$225)</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m:sqref>BU20 BU22</xm:sqref>
        </x14:conditionalFormatting>
        <x14:conditionalFormatting xmlns:xm="http://schemas.microsoft.com/office/excel/2006/main">
          <x14:cfRule type="expression" priority="653" id="{BC04852F-B730-4488-8D2F-035F444D76AC}">
            <xm:f>AND(BM20&gt;=Einstellungen!$D$218,BM20&lt;=Einstellungen!$E$218)</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14:cfRule type="expression" priority="656" id="{EAEEBC4E-6F9A-4BE0-83C2-C631BEE5974A}">
            <xm:f>AND(BM20&gt;=Einstellungen!$D$221,BM20&lt;=Einstellungen!$E$221)</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60" id="{696B4736-676F-414A-8BEE-D8A353DE46F8}">
            <xm:f>AND(BM20&gt;=Einstellungen!$D$225,BM20&lt;=Einstellungen!$E$225)</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m:sqref>BU21 BU23</xm:sqref>
        </x14:conditionalFormatting>
        <x14:conditionalFormatting xmlns:xm="http://schemas.microsoft.com/office/excel/2006/main">
          <x14:cfRule type="expression" priority="643" id="{268869C8-ECBC-47A9-A5DC-79BB2ABF3D26}">
            <xm:f>AND(BM20&gt;=Einstellungen!$D$205,BM20&lt;=Einstellungen!$E$205)</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52" id="{50B66C1C-364E-4798-BABC-F65BAC920AFF}">
            <xm:f>AND(BM20&gt;=Einstellungen!$D$214,BM20&lt;=Einstellungen!$E$214)</xm:f>
            <x14:dxf>
              <fill>
                <patternFill>
                  <bgColor rgb="FFFFC000"/>
                </patternFill>
              </fill>
            </x14:dxf>
          </x14:cfRule>
          <xm:sqref>BT20 BT22</xm:sqref>
        </x14:conditionalFormatting>
        <x14:conditionalFormatting xmlns:xm="http://schemas.microsoft.com/office/excel/2006/main">
          <x14:cfRule type="expression" priority="633" id="{8573B9D3-C389-4DA8-8F9C-A504A412E5B0}">
            <xm:f>AND(BM20&gt;=Einstellungen!$D$205,BM20&lt;=Einstellungen!$E$205)</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8" id="{5488ABBD-4640-42E0-B8EC-D76A8AAD3985}">
            <xm:f>AND(BM20&gt;=Einstellungen!$D$210,BM20&lt;=Einstellungen!$E$210)</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2" id="{C3801393-0703-4E73-B838-BDCAF3B2BC0A}">
            <xm:f>AND(BM20&gt;=Einstellungen!$D$214,BM20&lt;=Einstellungen!$E$214)</xm:f>
            <x14:dxf>
              <fill>
                <patternFill>
                  <bgColor rgb="FFFFC000"/>
                </patternFill>
              </fill>
            </x14:dxf>
          </x14:cfRule>
          <xm:sqref>BT21 BT23</xm:sqref>
        </x14:conditionalFormatting>
        <x14:conditionalFormatting xmlns:xm="http://schemas.microsoft.com/office/excel/2006/main">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14:cfRule type="expression" priority="623" id="{8537BA7D-D257-4A1C-9FB6-1FD9F999C397}">
            <xm:f>AND(BM20&gt;=Einstellungen!$D$134,BM20&lt;=Einstellungen!$E$134)</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m:sqref>BN21 BN23</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m:sqref>BN20 BN22</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m:sqref>BI20:BL23</xm:sqref>
        </x14:conditionalFormatting>
        <x14:conditionalFormatting xmlns:xm="http://schemas.microsoft.com/office/excel/2006/main">
          <x14:cfRule type="expression" priority="609" id="{5E4F65F8-E13F-458D-81F4-21447E78EABF}">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598" id="{67A709BB-106E-48FC-BA75-D45A893A2A23}">
            <xm:f>AND(BD20&gt;=Einstellungen!$D$218,BD20&lt;=Einstellungen!$E$218)</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601" id="{1709E24F-1B40-4D04-9DE1-3858B7B44F67}">
            <xm:f>AND(BD20&gt;=Einstellungen!$D$221,BD20&lt;=Einstellungen!$E$221)</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7" id="{BF4979AC-FEA0-4E67-A0DB-133E8964D17E}">
            <xm:f>AND(BD20&gt;=Einstellungen!$D$227,BD20&lt;=Einstellungen!$E$227)</xm:f>
            <x14:dxf>
              <fill>
                <patternFill>
                  <bgColor theme="2" tint="-0.24994659260841701"/>
                </patternFill>
              </fill>
            </x14:dxf>
          </x14:cfRule>
          <xm:sqref>BL20 BL22</xm:sqref>
        </x14:conditionalFormatting>
        <x14:conditionalFormatting xmlns:xm="http://schemas.microsoft.com/office/excel/2006/main">
          <x14:cfRule type="expression" priority="588" id="{00D6752B-CE7E-42F1-B9E1-2E5BF67F1B7C}">
            <xm:f>AND(BD20&gt;=Einstellungen!$D$218,BD20&lt;=Einstellungen!$E$218)</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7" id="{ECCEDBF5-633C-41E0-9BCA-C970D106262E}">
            <xm:f>AND(BD20&gt;=Einstellungen!$D$227,BD20&lt;=Einstellungen!$E$227)</xm:f>
            <x14:dxf>
              <fill>
                <patternFill>
                  <bgColor theme="2" tint="-0.24994659260841701"/>
                </patternFill>
              </fill>
            </x14:dxf>
          </x14:cfRule>
          <xm:sqref>BL21 BL23</xm:sqref>
        </x14:conditionalFormatting>
        <x14:conditionalFormatting xmlns:xm="http://schemas.microsoft.com/office/excel/2006/main">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m:sqref>BJ20 BJ22</xm:sqref>
        </x14:conditionalFormatting>
        <x14:conditionalFormatting xmlns:xm="http://schemas.microsoft.com/office/excel/2006/main">
          <x14:cfRule type="expression" priority="568" id="{4EA37436-2DD1-4CAE-904A-FE88CBF86AD6}">
            <xm:f>AND(BD20&gt;=Einstellungen!$D$201,BD20&lt;=Einstellungen!$E$201)</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7" id="{DF13D219-3192-4ED2-B3A9-DE9D03A2977E}">
            <xm:f>AND(BD20&gt;=Einstellungen!$D$192,BD20&lt;=Einstellungen!$E$192)</xm:f>
            <x14:dxf>
              <fill>
                <patternFill>
                  <bgColor theme="5" tint="0.59996337778862885"/>
                </patternFill>
              </fill>
            </x14:dxf>
          </x14:cfRule>
          <xm:sqref>BJ21 BJ23</xm:sqref>
        </x14:conditionalFormatting>
        <x14:conditionalFormatting xmlns:xm="http://schemas.microsoft.com/office/excel/2006/main">
          <x14:cfRule type="expression" priority="558" id="{1E4A5521-AAB3-4F76-9B1A-5B8C6B6668EE}">
            <xm:f>AND(BD20&gt;=Einstellungen!$D$188,BD20&lt;=Einstellungen!$E$188)</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3" id="{8F601356-5D9E-4BCA-B135-FD254B036AA7}">
            <xm:f>AND(BD20&gt;=Einstellungen!$D$183,BD20&lt;=Einstellungen!$E$183)</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m:sqref>BI21 BI23</xm:sqref>
        </x14:conditionalFormatting>
        <x14:conditionalFormatting xmlns:xm="http://schemas.microsoft.com/office/excel/2006/main">
          <x14:cfRule type="expression" priority="548" id="{6957A344-4352-4CC9-ABA3-CC6EDC76CCEB}">
            <xm:f>AND(BD20&gt;=Einstellungen!$D$188,BD20&lt;=Einstellungen!$E$188)</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0" id="{725E792D-2BB2-4B7D-852B-018117CC2B45}">
            <xm:f>AND(BD20&gt;=Einstellungen!$D$186,BD20&lt;=Einstellungen!$E$186)</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7" id="{643D3F77-4199-4A62-9F85-712CFEA2DABC}">
            <xm:f>AND(BD20&gt;=Einstellungen!$D$179,BD20&lt;=Einstellungen!$E$179)</xm:f>
            <x14:dxf>
              <fill>
                <patternFill>
                  <bgColor theme="7" tint="0.39994506668294322"/>
                </patternFill>
              </fill>
            </x14:dxf>
          </x14:cfRule>
          <xm:sqref>BI20 BI22</xm:sqref>
        </x14:conditionalFormatting>
        <x14:conditionalFormatting xmlns:xm="http://schemas.microsoft.com/office/excel/2006/main">
          <x14:cfRule type="expression" priority="538" id="{371E8390-2E40-4286-83D1-4B8579663C4F}">
            <xm:f>AND(BD20&gt;=Einstellungen!$D$205,BD20&lt;=Einstellungen!$E$205)</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6" id="{6673B385-ADF7-4134-A347-FDE69DC310FF}">
            <xm:f>AND(BD20&gt;=Einstellungen!$D$213,BD20&lt;=Einstellungen!$E$213)</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m:sqref>BK20 BK22</xm:sqref>
        </x14:conditionalFormatting>
        <x14:conditionalFormatting xmlns:xm="http://schemas.microsoft.com/office/excel/2006/main">
          <x14:cfRule type="expression" priority="528" id="{1B52910B-1F85-4D86-BD35-2642CB7E5715}">
            <xm:f>AND(BD20&gt;=Einstellungen!$D$205,BD20&lt;=Einstellungen!$E$205)</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32" id="{E6B7FA96-4C18-4BA7-8D04-772062534748}">
            <xm:f>AND(BD20&gt;=Einstellungen!$D$209,BD20&lt;=Einstellungen!$E$209)</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m:sqref>BK21 BK23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cellIs" priority="526" operator="between" id="{66A9BA4D-CEE6-4548-86FA-2FBC0FF61371}">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525" operator="between" id="{D2F99203-90EB-4367-AE5D-E43F8EE3EC49}">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21" operator="between" id="{0B936BC9-A28E-4F0F-A36E-56FF0400DB0F}">
            <xm:f>Einstellungen!$E$106</xm:f>
            <xm:f>Einstellungen!$F$106</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516" operator="between" id="{25473EBF-D9D5-4264-B7A5-228F51F9891E}">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m:sqref>K20:S23</xm:sqref>
        </x14:conditionalFormatting>
        <x14:conditionalFormatting xmlns:xm="http://schemas.microsoft.com/office/excel/2006/main">
          <x14:cfRule type="expression" priority="504" id="{E7706CC4-1FC6-400C-B3AF-7A089C715360}">
            <xm:f>AND(K20&gt;=Einstellungen!$D$136,K20&lt;=Einstellungen!$E$136)</xm:f>
            <x14:dxf>
              <fill>
                <patternFill>
                  <bgColor rgb="FF00B050"/>
                </patternFill>
              </fill>
            </x14:dxf>
          </x14:cfRule>
          <x14:cfRule type="expression" priority="505" id="{B88CB177-FA7A-40F6-9AB5-CA99356431B8}">
            <xm:f>AND(K20&gt;=Einstellungen!$D$135,K20&lt;=Einstellungen!$E$135)</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494" id="{4175D3E1-8A9A-4230-A037-BCFA3E6DB564}">
            <xm:f>AND(K20&gt;=Einstellungen!$D$136,K20&lt;=Einstellungen!$E$136)</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499" id="{36D42544-A41D-4654-81D3-E50A078A6CAE}">
            <xm:f>AND(K20&gt;=Einstellungen!$D$131,K20&lt;=Einstellungen!$E$131)</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484" id="{37BE848C-CD59-4F77-BB09-CBEC14EAA5A4}">
            <xm:f>AND(K20&gt;=Einstellungen!$D$149,K20&lt;=Einstellungen!$E$149)</xm:f>
            <x14:dxf>
              <fill>
                <patternFill>
                  <bgColor theme="8" tint="0.39994506668294322"/>
                </patternFill>
              </fill>
            </x14:dxf>
          </x14:cfRule>
          <x14:cfRule type="expression" priority="485" id="{F5A9675B-4384-4A16-93B0-32D0B2D38BC6}">
            <xm:f>AND(K20&gt;=Einstellungen!$D$148,K20&lt;=Einstellungen!$E$148)</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474" id="{9596B430-D845-4F23-9B83-3541C3E0080C}">
            <xm:f>AND(K20&gt;=Einstellungen!$D$149,K20&lt;=Einstellungen!$E$149)</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77" id="{BB1BE7B3-67FE-4DF9-B02B-8D552D9704AB}">
            <xm:f>AND(K20&gt;=Einstellungen!$D$146,K20&lt;=Einstellungen!$E$146)</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81" id="{5DF6BDCB-B4C7-4A8E-ADE0-ED34344D216A}">
            <xm:f>AND(K20&gt;=Einstellungen!$D$142,K20&lt;=Einstellungen!$E$142)</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464" id="{09A409A0-9540-4811-BEBC-89B0AC054A52}">
            <xm:f>AND(K20&gt;=Einstellungen!$D$162,K20&lt;=Einstellungen!$E$162)</xm:f>
            <x14:dxf>
              <fill>
                <patternFill>
                  <bgColor theme="6" tint="0.39994506668294322"/>
                </patternFill>
              </fill>
            </x14:dxf>
          </x14:cfRule>
          <x14:cfRule type="expression" priority="465" id="{FAA02B06-CBE9-462E-A9B6-3536185BCE5A}">
            <xm:f>AND(K20&gt;=Einstellungen!$D$161,K20&lt;=Einstellungen!$E$161)</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14:cfRule type="expression" priority="470" id="{50320DA0-278F-45BE-9250-F6D5003E96A5}">
            <xm:f>AND(K20&gt;=Einstellungen!$D$156,K20&lt;=Einstellungen!$E$156)</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454" id="{95E9CB2A-0AEB-48E0-823C-2320C7933897}">
            <xm:f>AND(K20&gt;=Einstellungen!$D$162,K20&lt;=Einstellungen!$E$162)</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56" id="{3BCB4BA7-8CB7-4C7A-8AB1-8F21D871977F}">
            <xm:f>AND(K20&gt;=Einstellungen!$D$160,K20&lt;=Einstellungen!$E$160)</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14:cfRule type="expression" priority="459" id="{D45DC1AC-D710-4049-B89B-54364D41FFE0}">
            <xm:f>AND(K20&gt;=Einstellungen!$D$157,K20&lt;=Einstellungen!$E$157)</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444" id="{F4E0F2BB-EF3D-42E1-9DE9-E3C9D0D31B17}">
            <xm:f>AND(K20&gt;=Einstellungen!$D$175,K20&lt;=Einstellungen!$E$175)</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6" id="{A3BC493F-B3C1-49D5-9496-6B6736B52984}">
            <xm:f>AND(K20&gt;=Einstellungen!$D$173,K20&lt;=Einstellungen!$E$173)</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434" id="{F6C89FEF-9856-48B9-8199-0255BB7118F1}">
            <xm:f>AND(K20&gt;=Einstellungen!$D$175,K20&lt;=Einstellungen!$E$175)</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14:cfRule type="expression" priority="438" id="{58622288-8C24-47B1-930D-E11D9B92DF6F}">
            <xm:f>AND(K20&gt;=Einstellungen!$D$171,K20&lt;=Einstellungen!$E$171)</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14:cfRule type="expression" priority="443" id="{4755B142-BA18-49D8-9C37-3363023ACC43}">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424" id="{C6E5D89C-E825-4D34-937A-C3633E6EA639}">
            <xm:f>AND(K20&gt;=Einstellungen!$D$218,K20&lt;=Einstellungen!$E$218)</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33" id="{50651B67-13E1-47B0-8355-9C725BC24D21}">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414" id="{22E56AD0-5CB4-4A47-9B25-C2B4E45795DF}">
            <xm:f>AND(K20&gt;=Einstellungen!$D$218,K20&lt;=Einstellungen!$E$218)</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7" id="{D248740E-63DB-4E4F-899B-855153252288}">
            <xm:f>AND(K20&gt;=Einstellungen!$D$221,K20&lt;=Einstellungen!$E$221)</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14:cfRule type="expression" priority="419" id="{5A4D54D4-E28B-4907-94CD-2DEADE9F7A69}">
            <xm:f>AND(K20&gt;=Einstellungen!$D$223,K20&lt;=Einstellungen!$E$223)</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404" id="{C8B32FC9-6ED9-4DE2-81F0-F8DDE8C1C4CE}">
            <xm:f>AND(K20&gt;=Einstellungen!$D$201,K20&lt;=Einstellungen!$E$201)</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14:cfRule type="expression" priority="412" id="{E15A74E4-FE69-4A17-955F-243987E79BF5}">
            <xm:f>AND(K20&gt;=Einstellungen!$D$193,K20&lt;=Einstellungen!$E$193)</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394" id="{CF2E3F30-2A40-46F4-B8D4-F723C58FAA2B}">
            <xm:f>AND(K20&gt;=Einstellungen!$D$201,K20&lt;=Einstellungen!$E$201)</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397" id="{38BE0B66-D9E6-4E7B-9462-B3139A5BFA91}">
            <xm:f>AND(K20&gt;=Einstellungen!$D$198,K20&lt;=Einstellungen!$E$198)</xm:f>
            <x14:dxf>
              <fill>
                <patternFill>
                  <bgColor theme="5" tint="0.59996337778862885"/>
                </patternFill>
              </fill>
            </x14:dxf>
          </x14:cfRule>
          <x14:cfRule type="expression" priority="398" id="{255F835E-1D78-4FCE-9D8E-DE4F5873541C}">
            <xm:f>AND(K20&gt;=Einstellungen!$D$197,K20&lt;=Einstellungen!$E$197)</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384" id="{1982EC4A-52B5-4D9F-A872-B63894C6AE69}">
            <xm:f>AND(K20&gt;=Einstellungen!$D$188,K20&lt;=Einstellungen!$E$188)</xm:f>
            <x14:dxf>
              <fill>
                <patternFill>
                  <bgColor theme="7" tint="0.39994506668294322"/>
                </patternFill>
              </fill>
            </x14:dxf>
          </x14:cfRule>
          <x14:cfRule type="expression" priority="385" id="{802F7E1C-9A00-482C-B284-4EC9136D5CE8}">
            <xm:f>AND(K20&gt;=Einstellungen!$D$187,K20&lt;=Einstellungen!$E$187)</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1" id="{8ABA6CBD-CEC7-43C0-AF4F-A8384C897578}">
            <xm:f>AND(K20&gt;=Einstellungen!$D$181,K20&lt;=Einstellungen!$E$181)</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374" id="{5DD14BB0-F150-426F-AE0F-5E724EE10A7A}">
            <xm:f>AND(K20&gt;=Einstellungen!$D$188,K20&lt;=Einstellungen!$E$188)</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14:cfRule type="expression" priority="376" id="{365B705E-C339-493C-9629-2850152CD99E}">
            <xm:f>AND(K20&gt;=Einstellungen!$D$186,K20&lt;=Einstellungen!$E$186)</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83" id="{8F3B24E9-DF2E-4249-BCBD-70F1559A3667}">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364" id="{55A7CC13-7BF3-454F-97A2-E39C768DFB41}">
            <xm:f>AND(K20&gt;=Einstellungen!$D$205,K20&lt;=Einstellungen!$E$205)</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0" id="{C30EE404-54EC-47BE-A69B-4A46FFE3AB41}">
            <xm:f>AND(K20&gt;=Einstellungen!$D$211,K20&lt;=Einstellungen!$E$211)</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cellIs" priority="178" operator="between" id="{A7141312-7138-435E-B2F5-9C971D38C761}">
            <xm:f>Einstellungen!$E$102</xm:f>
            <xm:f>Einstellungen!$F$102</xm:f>
            <x14:dxf>
              <fill>
                <patternFill>
                  <bgColor rgb="FFFFFF00"/>
                </patternFill>
              </fill>
            </x14:dxf>
          </x14:cfRule>
          <xm:sqref>B20</xm:sqref>
        </x14:conditionalFormatting>
        <x14:conditionalFormatting xmlns:xm="http://schemas.microsoft.com/office/excel/2006/main">
          <x14:cfRule type="cellIs" priority="177" operator="between" id="{7AF673B1-9423-4372-B401-787BC37C563D}">
            <xm:f>Einstellungen!$E$103</xm:f>
            <xm:f>Einstellungen!$F$103</xm:f>
            <x14:dxf>
              <fill>
                <patternFill>
                  <bgColor rgb="FFFFFF00"/>
                </patternFill>
              </fill>
            </x14:dxf>
          </x14:cfRule>
          <xm:sqref>B20</xm:sqref>
        </x14:conditionalFormatting>
        <x14:conditionalFormatting xmlns:xm="http://schemas.microsoft.com/office/excel/2006/main">
          <x14:cfRule type="cellIs" priority="169" operator="between" id="{4C183AC5-4710-435E-8AA9-9293D80BFE53}">
            <xm:f>Einstellungen!$F$93</xm:f>
            <xm:f>Einstellungen!$G$93</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3" operator="between" id="{6455E243-0625-4714-9C55-C592B54B5DDA}">
            <xm:f>Einstellungen!$E$106</xm:f>
            <xm:f>Einstellungen!$F$106</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m:sqref>B20</xm:sqref>
        </x14:conditionalFormatting>
        <x14:conditionalFormatting xmlns:xm="http://schemas.microsoft.com/office/excel/2006/main">
          <x14:cfRule type="cellIs" priority="168" operator="between" id="{A4E7FC72-3AA8-4DB5-8040-EA2F1B900FD5}">
            <xm:f>Einstellungen!$E$100</xm:f>
            <xm:f>Einstellungen!$F$100</xm:f>
            <x14:dxf>
              <fill>
                <patternFill>
                  <bgColor rgb="FFFFFF00"/>
                </patternFill>
              </fill>
            </x14:dxf>
          </x14:cfRule>
          <xm:sqref>B20</xm:sqref>
        </x14:conditionalFormatting>
        <x14:conditionalFormatting xmlns:xm="http://schemas.microsoft.com/office/excel/2006/main">
          <x14:cfRule type="expression" priority="8" id="{EC2B7CA2-E906-42B7-90B7-A174F54681CC}">
            <xm:f>AND(Einstellungen!$F$49="x")</xm:f>
            <x14:dxf>
              <fill>
                <patternFill>
                  <bgColor theme="0" tint="-0.14996795556505021"/>
                </patternFill>
              </fill>
            </x14:dxf>
          </x14:cfRule>
          <xm:sqref>B20:J21</xm:sqref>
        </x14:conditionalFormatting>
        <x14:conditionalFormatting xmlns:xm="http://schemas.microsoft.com/office/excel/2006/main">
          <x14:cfRule type="expression" priority="7" id="{3199FC06-1394-4212-8AFA-C72E33F52124}">
            <xm:f>AND(Einstellungen!$F$49="x")</xm:f>
            <x14:dxf>
              <fill>
                <patternFill>
                  <bgColor theme="0" tint="-0.14996795556505021"/>
                </patternFill>
              </fill>
            </x14:dxf>
          </x14:cfRule>
          <xm:sqref>B20:J21</xm:sqref>
        </x14:conditionalFormatting>
        <x14:conditionalFormatting xmlns:xm="http://schemas.microsoft.com/office/excel/2006/main">
          <x14:cfRule type="expression" priority="156" id="{1C994C68-F233-41F9-A7B5-C81A1AC1EF3A}">
            <xm:f>AND(B20&gt;=Einstellungen!$D$136,B20&lt;=Einstellungen!$E$136)</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14:cfRule type="expression" priority="164" id="{5C9ECBC3-B9B9-4C27-8D54-D0DAF27D08EC}">
            <xm:f>AND(B20&gt;=Einstellungen!$D$128,B20&lt;=Einstellungen!$E$128)</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46" id="{72452D4D-D9F5-491B-B2FA-9ED69B59524F}">
            <xm:f>AND(B20&gt;=Einstellungen!$D$136,B20&lt;=Einstellungen!$E$136)</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14:cfRule type="expression" priority="151" id="{B2C2F13E-1F6B-4EB0-8C97-98AE2BE3E006}">
            <xm:f>AND(B20&gt;=Einstellungen!$D$131,B20&lt;=Einstellungen!$E$131)</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5" id="{916D7FDE-59AA-405F-99BF-402DC901548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36" id="{454BB58F-FF13-4047-861E-E4697DA61BFB}">
            <xm:f>AND(B20&gt;=Einstellungen!$D$149,B20&lt;=Einstellungen!$E$149)</xm:f>
            <x14:dxf>
              <fill>
                <patternFill>
                  <bgColor theme="8" tint="0.39994506668294322"/>
                </patternFill>
              </fill>
            </x14:dxf>
          </x14:cfRule>
          <x14:cfRule type="expression" priority="137" id="{C489667B-6443-474C-9E3B-B691763D1249}">
            <xm:f>AND(B20&gt;=Einstellungen!$D$148,B20&lt;=Einstellungen!$E$148)</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42" id="{E3AAB7D0-8936-4144-B462-DEA1A8B0F90A}">
            <xm:f>AND(B20&gt;=Einstellungen!$D$143,B20&lt;=Einstellungen!$E$143)</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26" id="{F8B0075B-E50B-4B07-9D14-BC5C64A423A5}">
            <xm:f>AND(B20&gt;=Einstellungen!$D$149,B20&lt;=Einstellungen!$E$149)</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14:cfRule type="expression" priority="125" id="{4F7FC74E-C2BC-49E5-BA58-F5478D27A940}">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06" id="{42CA79EC-33BC-475D-9FBB-9B2873743D49}">
            <xm:f>AND(B20&gt;=Einstellungen!$D$162,B20&lt;=Einstellungen!$E$162)</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14:cfRule type="expression" priority="111" id="{ED96CB36-D616-49D0-B286-B4D106BF99D0}">
            <xm:f>AND(B20&gt;=Einstellungen!$D$157,B20&lt;=Einstellungen!$E$157)</xm:f>
            <x14:dxf>
              <fill>
                <patternFill>
                  <bgColor theme="6" tint="0.39994506668294322"/>
                </patternFill>
              </fill>
            </x14:dxf>
          </x14:cfRule>
          <x14:cfRule type="expression" priority="112" id="{108CDCF8-BE6C-4B11-9416-DE367E502B67}">
            <xm:f>AND(B20&gt;=Einstellungen!$D$156,B20&lt;=Einstellungen!$E$156)</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96" id="{EB24D00B-F9FB-478F-93E9-F98273B3FF2E}">
            <xm:f>AND(B20&gt;=Einstellungen!$D$175,B20&lt;=Einstellungen!$E$175)</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99" id="{FF682A63-11B0-4898-A85A-7A2688E8A03C}">
            <xm:f>AND(B20&gt;=Einstellungen!$D$172,B20&lt;=Einstellungen!$E$172)</xm:f>
            <x14:dxf>
              <fill>
                <patternFill>
                  <bgColor theme="9" tint="0.39994506668294322"/>
                </patternFill>
              </fill>
            </x14:dxf>
          </x14:cfRule>
          <x14:cfRule type="expression" priority="100" id="{7B5EA203-8489-4688-9D07-C7F973178623}">
            <xm:f>AND(B20&gt;=Einstellungen!$D$171,B20&lt;=Einstellungen!$E$171)</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86" id="{77C4C30A-5CC5-45C6-A69E-5E5411D2DC02}">
            <xm:f>AND(B20&gt;=Einstellungen!$D$175,B20&lt;=Einstellungen!$E$175)</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3" id="{FA4FD2F7-683A-4C01-80E4-EF5C5702491F}">
            <xm:f>AND(B20&gt;=Einstellungen!$D$168,B20&lt;=Einstellungen!$E$168)</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14:cfRule type="expression" priority="95" id="{2425CDCF-24E1-4F09-AA73-87C6498CFE64}">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76" id="{8A4F3DF5-9A99-4EFD-9CBD-9856826F2178}">
            <xm:f>AND(B20&gt;=Einstellungen!$D$218,B20&lt;=Einstellungen!$E$218)</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80" id="{8FB82F77-CF9C-421B-ACF3-260A373A8975}">
            <xm:f>AND(B20&gt;=Einstellungen!$D$222,B20&lt;=Einstellungen!$E$222)</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5" id="{44E21172-C23A-4535-9028-F57C395A482A}">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66" id="{28796678-D5B5-4778-A7B1-6CB4C96E3341}">
            <xm:f>AND(B20&gt;=Einstellungen!$D$218,B20&lt;=Einstellungen!$E$218)</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68" id="{31CBE5A0-594F-498F-876E-AFC3A59D0F7F}">
            <xm:f>AND(B20&gt;=Einstellungen!$D$220,B20&lt;=Einstellungen!$E$220)</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56" id="{8E1A3C3B-4858-4F0D-874D-B382BAF99625}">
            <xm:f>AND(B20&gt;=Einstellungen!$D$201,B20&lt;=Einstellungen!$E$201)</xm:f>
            <x14:dxf>
              <fill>
                <patternFill>
                  <bgColor theme="5" tint="0.59996337778862885"/>
                </patternFill>
              </fill>
            </x14:dxf>
          </x14:cfRule>
          <x14:cfRule type="expression" priority="57" id="{D686AB69-C029-4E77-96B4-3E3330395532}">
            <xm:f>AND(B20&gt;=Einstellungen!$D$200,B20&lt;=Einstellungen!$E$200)</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3" id="{E3E4BA56-0A62-4527-99C3-8186A60A51D6}">
            <xm:f>AND(B20&gt;=Einstellungen!$D$194,B20&lt;=Einstellungen!$E$194)</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46" id="{2226F2EB-2A14-4514-BD1A-D79A9BCADEEE}">
            <xm:f>AND(B20&gt;=Einstellungen!$D$201,B20&lt;=Einstellungen!$E$201)</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3" id="{3039067E-F159-4086-90CA-2EC4B14E7798}">
            <xm:f>AND(B20&gt;=Einstellungen!$D$194,B20&lt;=Einstellungen!$E$194)</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14:cfRule type="expression" priority="55" id="{67222DDB-90FB-4491-9609-DDEA976FFB47}">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36" id="{86653D97-E3A6-48B1-B4B2-E93DA6FFB8B8}">
            <xm:f>AND(B20&gt;=Einstellungen!$D$188,B20&lt;=Einstellungen!$E$188)</xm:f>
            <x14:dxf>
              <fill>
                <patternFill>
                  <bgColor theme="7" tint="0.39994506668294322"/>
                </patternFill>
              </fill>
            </x14:dxf>
          </x14:cfRule>
          <x14:cfRule type="expression" priority="37" id="{24FC4CC3-8DC8-4632-96C8-363FCFDFEB3F}">
            <xm:f>AND(B20&gt;=Einstellungen!$D$187,B20&lt;=Einstellungen!$E$187)</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5" id="{3AF9272F-8E75-43EE-9842-1BDC19E52EB1}">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26" id="{0E4ABF46-B7C4-43CB-8DD9-C05345615092}">
            <xm:f>AND(B20&gt;=Einstellungen!$D$188,B20&lt;=Einstellungen!$E$188)</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5" id="{9FFD1C32-4557-4AFF-9365-107A1C3492A5}">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2" id="{8552D577-8E6D-489F-AED9-7FAA896DF642}">
            <xm:f>AND(B20&gt;=Einstellungen!$D$211,B20&lt;=Einstellungen!$E$211)</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9" id="{7A5EA728-437B-4065-9EAC-2847C4BF0C50}">
            <xm:f>AND(B20&gt;=Einstellungen!$D$205,B20&lt;=Einstellungen!$E$205)</xm:f>
            <x14:dxf>
              <fill>
                <patternFill>
                  <bgColor rgb="FFFFC000"/>
                </patternFill>
              </fill>
            </x14:dxf>
          </x14:cfRule>
          <x14:cfRule type="expression" priority="10" id="{51A48F0F-0CF2-4CA4-9EA1-7146D2EDF056}">
            <xm:f>AND(B20&gt;=Einstellungen!$D$206,B20&lt;=Einstellungen!$E$206)</xm:f>
            <x14:dxf>
              <fill>
                <patternFill>
                  <bgColor rgb="FFFFC000"/>
                </patternFill>
              </fill>
            </x14:dxf>
          </x14:cfRule>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530">
        <f>Kalender!A2</f>
        <v>2021</v>
      </c>
      <c r="B2" s="530"/>
      <c r="C2" s="530"/>
      <c r="D2" s="530"/>
      <c r="E2" s="530"/>
      <c r="F2" s="530"/>
      <c r="J2" s="531" t="str">
        <f>Kalender!O2</f>
        <v>Schulferien Baden-Württemberg</v>
      </c>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437"/>
      <c r="AJ2" s="437"/>
      <c r="AK2" s="437"/>
      <c r="AL2" s="437"/>
      <c r="AM2" s="438"/>
      <c r="AR2" s="436" t="s">
        <v>115</v>
      </c>
      <c r="AS2" s="535" t="str">
        <f>Kalender!CJ2</f>
        <v>Ferien Max Muster</v>
      </c>
      <c r="AT2" s="535"/>
      <c r="AU2" s="535"/>
      <c r="AV2" s="535"/>
      <c r="AW2" s="535"/>
      <c r="AX2" s="535"/>
      <c r="AY2" s="535"/>
      <c r="AZ2" s="535"/>
      <c r="BA2" s="535"/>
      <c r="BB2" s="535"/>
      <c r="BC2" s="535"/>
    </row>
    <row r="3" spans="1:55" ht="33.75" x14ac:dyDescent="0.25">
      <c r="A3" s="530"/>
      <c r="B3" s="530"/>
      <c r="C3" s="530"/>
      <c r="D3" s="530"/>
      <c r="E3" s="530"/>
      <c r="F3" s="530"/>
      <c r="J3" s="439" t="str">
        <f>Kalender!O3</f>
        <v>Weihnachtsferien</v>
      </c>
      <c r="K3" s="440"/>
      <c r="L3" s="440"/>
      <c r="M3" s="440"/>
      <c r="N3" s="440"/>
      <c r="O3" s="522">
        <f>Kalender!W3</f>
        <v>44188</v>
      </c>
      <c r="P3" s="522"/>
      <c r="Q3" s="522"/>
      <c r="R3" s="522"/>
      <c r="S3" s="441" t="s">
        <v>106</v>
      </c>
      <c r="T3" s="522">
        <f>Kalender!AD3</f>
        <v>44205</v>
      </c>
      <c r="U3" s="522"/>
      <c r="V3" s="522"/>
      <c r="W3" s="528"/>
      <c r="X3" s="440"/>
      <c r="Y3" s="440" t="str">
        <f>Kalender!AK3</f>
        <v>Herbstferien</v>
      </c>
      <c r="Z3" s="440"/>
      <c r="AA3" s="440"/>
      <c r="AB3" s="440"/>
      <c r="AC3" s="440"/>
      <c r="AD3" s="440"/>
      <c r="AE3" s="522">
        <f>Kalender!AU3</f>
        <v>44502</v>
      </c>
      <c r="AF3" s="523"/>
      <c r="AG3" s="523"/>
      <c r="AH3" s="523"/>
      <c r="AI3" s="441" t="s">
        <v>106</v>
      </c>
      <c r="AJ3" s="522">
        <f>Kalender!BB3</f>
        <v>44506</v>
      </c>
      <c r="AK3" s="523"/>
      <c r="AL3" s="523"/>
      <c r="AM3" s="524"/>
      <c r="AR3" s="436" t="s">
        <v>116</v>
      </c>
      <c r="AS3" s="535" t="str">
        <f>Kalender!CJ3</f>
        <v>Ferien Hans Dampf</v>
      </c>
      <c r="AT3" s="535"/>
      <c r="AU3" s="535"/>
      <c r="AV3" s="535"/>
      <c r="AW3" s="535"/>
      <c r="AX3" s="535"/>
      <c r="AY3" s="535"/>
      <c r="AZ3" s="535"/>
      <c r="BA3" s="535"/>
      <c r="BB3" s="535"/>
      <c r="BC3" s="535"/>
    </row>
    <row r="4" spans="1:55" ht="33.75" x14ac:dyDescent="0.25">
      <c r="A4" s="530"/>
      <c r="B4" s="530"/>
      <c r="C4" s="530"/>
      <c r="D4" s="530"/>
      <c r="E4" s="530"/>
      <c r="F4" s="530"/>
      <c r="J4" s="439" t="str">
        <f>Kalender!O4</f>
        <v>Winterferien</v>
      </c>
      <c r="K4" s="440"/>
      <c r="L4" s="440"/>
      <c r="M4" s="440"/>
      <c r="N4" s="440"/>
      <c r="O4" s="522" t="str">
        <f>Kalender!W4</f>
        <v>-</v>
      </c>
      <c r="P4" s="522"/>
      <c r="Q4" s="522"/>
      <c r="R4" s="522"/>
      <c r="S4" s="441" t="s">
        <v>106</v>
      </c>
      <c r="T4" s="522" t="str">
        <f>Kalender!AD4</f>
        <v>-</v>
      </c>
      <c r="U4" s="522"/>
      <c r="V4" s="522"/>
      <c r="W4" s="528"/>
      <c r="X4" s="440"/>
      <c r="Y4" s="440" t="str">
        <f>Kalender!AK4</f>
        <v>Weihnachtsferien</v>
      </c>
      <c r="Z4" s="440"/>
      <c r="AA4" s="440"/>
      <c r="AB4" s="440"/>
      <c r="AC4" s="440"/>
      <c r="AD4" s="440"/>
      <c r="AE4" s="522">
        <f>Kalender!AU4</f>
        <v>44553</v>
      </c>
      <c r="AF4" s="523"/>
      <c r="AG4" s="523"/>
      <c r="AH4" s="523"/>
      <c r="AI4" s="441" t="s">
        <v>106</v>
      </c>
      <c r="AJ4" s="522">
        <f>Kalender!BB4</f>
        <v>44569</v>
      </c>
      <c r="AK4" s="523"/>
      <c r="AL4" s="523"/>
      <c r="AM4" s="524"/>
      <c r="AR4" s="436" t="s">
        <v>117</v>
      </c>
      <c r="AS4" s="535" t="str">
        <f>Kalender!CJ4</f>
        <v>Besuch Familie Muster</v>
      </c>
      <c r="AT4" s="535"/>
      <c r="AU4" s="535"/>
      <c r="AV4" s="535"/>
      <c r="AW4" s="535"/>
      <c r="AX4" s="535"/>
      <c r="AY4" s="535"/>
      <c r="AZ4" s="535"/>
      <c r="BA4" s="535"/>
      <c r="BB4" s="535"/>
      <c r="BC4" s="535"/>
    </row>
    <row r="5" spans="1:55" ht="33.75" x14ac:dyDescent="0.25">
      <c r="A5" s="530"/>
      <c r="B5" s="530"/>
      <c r="C5" s="530"/>
      <c r="D5" s="530"/>
      <c r="E5" s="530"/>
      <c r="F5" s="530"/>
      <c r="J5" s="442" t="str">
        <f>Kalender!O5</f>
        <v>Osterferien</v>
      </c>
      <c r="K5" s="440"/>
      <c r="L5" s="440"/>
      <c r="M5" s="440"/>
      <c r="N5" s="440"/>
      <c r="O5" s="522">
        <f>Kalender!W5</f>
        <v>44292</v>
      </c>
      <c r="P5" s="522"/>
      <c r="Q5" s="522"/>
      <c r="R5" s="522"/>
      <c r="S5" s="441" t="s">
        <v>106</v>
      </c>
      <c r="T5" s="522">
        <f>Kalender!AD5</f>
        <v>44296</v>
      </c>
      <c r="U5" s="522"/>
      <c r="V5" s="522"/>
      <c r="W5" s="528"/>
      <c r="X5" s="440"/>
      <c r="Y5" s="440"/>
      <c r="Z5" s="440"/>
      <c r="AA5" s="440"/>
      <c r="AB5" s="440"/>
      <c r="AC5" s="440"/>
      <c r="AD5" s="440"/>
      <c r="AE5" s="522"/>
      <c r="AF5" s="523"/>
      <c r="AG5" s="523"/>
      <c r="AH5" s="523"/>
      <c r="AI5" s="441"/>
      <c r="AJ5" s="522"/>
      <c r="AK5" s="523"/>
      <c r="AL5" s="523"/>
      <c r="AM5" s="524"/>
      <c r="AR5" s="436" t="s">
        <v>118</v>
      </c>
      <c r="AS5" s="535" t="str">
        <f>Kalender!CJ5</f>
        <v>Messe Stadt XY</v>
      </c>
      <c r="AT5" s="535"/>
      <c r="AU5" s="535"/>
      <c r="AV5" s="535"/>
      <c r="AW5" s="535"/>
      <c r="AX5" s="535"/>
      <c r="AY5" s="535"/>
      <c r="AZ5" s="535"/>
      <c r="BA5" s="535"/>
      <c r="BB5" s="535"/>
      <c r="BC5" s="535"/>
    </row>
    <row r="6" spans="1:55" ht="36" customHeight="1" x14ac:dyDescent="0.25">
      <c r="B6" s="533" t="s">
        <v>302</v>
      </c>
      <c r="C6" s="533"/>
      <c r="D6" s="533"/>
      <c r="E6" s="533"/>
      <c r="J6" s="442" t="str">
        <f>Kalender!O6</f>
        <v>Pfingstferien</v>
      </c>
      <c r="K6" s="440"/>
      <c r="L6" s="440"/>
      <c r="M6" s="440"/>
      <c r="N6" s="440"/>
      <c r="O6" s="522">
        <f>Kalender!W6</f>
        <v>44341</v>
      </c>
      <c r="P6" s="522"/>
      <c r="Q6" s="522"/>
      <c r="R6" s="522"/>
      <c r="S6" s="441" t="s">
        <v>106</v>
      </c>
      <c r="T6" s="522">
        <f>Kalender!AD6</f>
        <v>44352</v>
      </c>
      <c r="U6" s="522"/>
      <c r="V6" s="522"/>
      <c r="W6" s="528"/>
      <c r="X6" s="440"/>
      <c r="Y6" s="440" t="str">
        <f>Kalender!AK6</f>
        <v>bewegliche Ferien 1</v>
      </c>
      <c r="Z6" s="440"/>
      <c r="AA6" s="440"/>
      <c r="AB6" s="440"/>
      <c r="AC6" s="440"/>
      <c r="AD6" s="440"/>
      <c r="AE6" s="522" t="str">
        <f>Kalender!AU6</f>
        <v/>
      </c>
      <c r="AF6" s="523"/>
      <c r="AG6" s="523"/>
      <c r="AH6" s="523"/>
      <c r="AI6" s="441" t="s">
        <v>106</v>
      </c>
      <c r="AJ6" s="522" t="str">
        <f>Kalender!BB6</f>
        <v/>
      </c>
      <c r="AK6" s="523"/>
      <c r="AL6" s="523"/>
      <c r="AM6" s="524"/>
      <c r="AR6" s="436" t="s">
        <v>119</v>
      </c>
      <c r="AS6" s="535" t="str">
        <f>Kalender!CJ6</f>
        <v>Ferien Kind Max Muster</v>
      </c>
      <c r="AT6" s="535"/>
      <c r="AU6" s="535"/>
      <c r="AV6" s="535"/>
      <c r="AW6" s="535"/>
      <c r="AX6" s="535"/>
      <c r="AY6" s="535"/>
      <c r="AZ6" s="535"/>
      <c r="BA6" s="535"/>
      <c r="BB6" s="535"/>
      <c r="BC6" s="535"/>
    </row>
    <row r="7" spans="1:55" ht="33.75" x14ac:dyDescent="0.25">
      <c r="B7" s="534"/>
      <c r="C7" s="534"/>
      <c r="D7" s="534"/>
      <c r="E7" s="534"/>
      <c r="J7" s="443" t="str">
        <f>Kalender!O7</f>
        <v>Sommerferien</v>
      </c>
      <c r="K7" s="444"/>
      <c r="L7" s="444"/>
      <c r="M7" s="444"/>
      <c r="N7" s="444"/>
      <c r="O7" s="525">
        <f>Kalender!W7</f>
        <v>44406</v>
      </c>
      <c r="P7" s="525"/>
      <c r="Q7" s="525"/>
      <c r="R7" s="525"/>
      <c r="S7" s="445" t="s">
        <v>106</v>
      </c>
      <c r="T7" s="525">
        <f>Kalender!AD7</f>
        <v>44450</v>
      </c>
      <c r="U7" s="525"/>
      <c r="V7" s="525"/>
      <c r="W7" s="529"/>
      <c r="X7" s="444"/>
      <c r="Y7" s="444" t="str">
        <f>Kalender!AK7</f>
        <v>bewegliche Ferien 2</v>
      </c>
      <c r="Z7" s="444"/>
      <c r="AA7" s="444"/>
      <c r="AB7" s="444"/>
      <c r="AC7" s="444"/>
      <c r="AD7" s="444"/>
      <c r="AE7" s="525" t="str">
        <f>Kalender!AU7</f>
        <v/>
      </c>
      <c r="AF7" s="526"/>
      <c r="AG7" s="526"/>
      <c r="AH7" s="526"/>
      <c r="AI7" s="445" t="s">
        <v>106</v>
      </c>
      <c r="AJ7" s="525" t="str">
        <f>Kalender!BB7</f>
        <v/>
      </c>
      <c r="AK7" s="526"/>
      <c r="AL7" s="526"/>
      <c r="AM7" s="527"/>
      <c r="AR7" s="436" t="s">
        <v>120</v>
      </c>
      <c r="AS7" s="536" t="str">
        <f>Kalender!CJ7</f>
        <v>Ferien Mitarbeiter 1</v>
      </c>
      <c r="AT7" s="536"/>
      <c r="AU7" s="536"/>
      <c r="AV7" s="536"/>
      <c r="AW7" s="536"/>
      <c r="AX7" s="536"/>
      <c r="AY7" s="536"/>
      <c r="AZ7" s="536"/>
      <c r="BA7" s="536"/>
      <c r="BB7" s="536"/>
      <c r="BC7" s="536"/>
    </row>
    <row r="8" spans="1:55" ht="33.75" x14ac:dyDescent="0.4">
      <c r="K8" s="477"/>
      <c r="L8" s="477"/>
      <c r="M8" s="477"/>
      <c r="N8" s="477"/>
      <c r="O8" s="477"/>
      <c r="P8" s="477"/>
      <c r="AR8" s="436" t="s">
        <v>261</v>
      </c>
      <c r="AS8" s="536" t="str">
        <f>Kalender!CJ8</f>
        <v>Ferien Mitarbeiter 2</v>
      </c>
      <c r="AT8" s="536"/>
      <c r="AU8" s="536"/>
      <c r="AV8" s="536"/>
      <c r="AW8" s="536"/>
      <c r="AX8" s="536"/>
      <c r="AY8" s="536"/>
      <c r="AZ8" s="536"/>
      <c r="BA8" s="536"/>
      <c r="BB8" s="536"/>
      <c r="BC8" s="536"/>
    </row>
    <row r="9" spans="1:55" ht="33.75" x14ac:dyDescent="0.25">
      <c r="J9" s="555" t="s">
        <v>319</v>
      </c>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487"/>
      <c r="AO9" s="487"/>
      <c r="AP9" s="487"/>
      <c r="AQ9" s="487"/>
      <c r="AR9" s="436" t="s">
        <v>262</v>
      </c>
      <c r="AS9" s="536" t="str">
        <f>Kalender!CJ9</f>
        <v>Ferien Mitarbeiter 3</v>
      </c>
      <c r="AT9" s="536"/>
      <c r="AU9" s="536"/>
      <c r="AV9" s="536"/>
      <c r="AW9" s="536"/>
      <c r="AX9" s="536"/>
      <c r="AY9" s="536"/>
      <c r="AZ9" s="536"/>
      <c r="BA9" s="536"/>
      <c r="BB9" s="536"/>
      <c r="BC9" s="536"/>
    </row>
    <row r="10" spans="1:55" ht="29.25" thickBot="1" x14ac:dyDescent="0.3">
      <c r="A10" s="480" t="s">
        <v>300</v>
      </c>
      <c r="B10" s="271"/>
      <c r="C10" s="272"/>
      <c r="D10" s="553">
        <f ca="1">TODAY()</f>
        <v>44107</v>
      </c>
      <c r="E10" s="553"/>
      <c r="F10" s="553"/>
      <c r="G10" s="273"/>
      <c r="H10" s="273"/>
      <c r="I10" s="273"/>
      <c r="J10" s="275"/>
      <c r="K10" s="271"/>
      <c r="L10" s="272"/>
      <c r="M10" s="273"/>
      <c r="N10" s="273"/>
      <c r="S10" s="13"/>
      <c r="T10" s="2"/>
      <c r="U10" s="12"/>
      <c r="AB10" s="13"/>
      <c r="AC10" s="2"/>
      <c r="AD10" s="12"/>
      <c r="AK10" s="13"/>
      <c r="AL10" s="6"/>
      <c r="AM10" s="12"/>
      <c r="AQ10" s="480"/>
      <c r="AT10" s="13"/>
      <c r="AU10" s="2"/>
      <c r="AV10" s="12"/>
      <c r="AW10" s="554" t="s">
        <v>301</v>
      </c>
      <c r="AX10" s="554"/>
      <c r="AY10" s="554"/>
      <c r="AZ10" s="554"/>
      <c r="BA10" s="554"/>
      <c r="BB10" s="554"/>
      <c r="BC10" s="554"/>
    </row>
    <row r="11" spans="1:55" ht="47.25" thickBot="1" x14ac:dyDescent="0.3">
      <c r="A11" s="482"/>
      <c r="B11" s="549" t="s">
        <v>0</v>
      </c>
      <c r="C11" s="549"/>
      <c r="D11" s="549"/>
      <c r="E11" s="549"/>
      <c r="F11" s="549"/>
      <c r="G11" s="549"/>
      <c r="H11" s="549"/>
      <c r="I11" s="549"/>
      <c r="J11" s="549"/>
      <c r="K11" s="549" t="s">
        <v>1</v>
      </c>
      <c r="L11" s="549"/>
      <c r="M11" s="549"/>
      <c r="N11" s="549"/>
      <c r="O11" s="549"/>
      <c r="P11" s="549"/>
      <c r="Q11" s="549"/>
      <c r="R11" s="549"/>
      <c r="S11" s="549"/>
      <c r="T11" s="550" t="s">
        <v>2</v>
      </c>
      <c r="U11" s="551"/>
      <c r="V11" s="551"/>
      <c r="W11" s="551"/>
      <c r="X11" s="551"/>
      <c r="Y11" s="551"/>
      <c r="Z11" s="551"/>
      <c r="AA11" s="551"/>
      <c r="AB11" s="552"/>
      <c r="AC11" s="550" t="s">
        <v>3</v>
      </c>
      <c r="AD11" s="551"/>
      <c r="AE11" s="551"/>
      <c r="AF11" s="551"/>
      <c r="AG11" s="551"/>
      <c r="AH11" s="551"/>
      <c r="AI11" s="551"/>
      <c r="AJ11" s="551"/>
      <c r="AK11" s="552"/>
      <c r="AL11" s="550" t="s">
        <v>4</v>
      </c>
      <c r="AM11" s="551"/>
      <c r="AN11" s="551"/>
      <c r="AO11" s="551"/>
      <c r="AP11" s="551"/>
      <c r="AQ11" s="551"/>
      <c r="AR11" s="551"/>
      <c r="AS11" s="551"/>
      <c r="AT11" s="552"/>
      <c r="AU11" s="550" t="s">
        <v>5</v>
      </c>
      <c r="AV11" s="551"/>
      <c r="AW11" s="551"/>
      <c r="AX11" s="551"/>
      <c r="AY11" s="551"/>
      <c r="AZ11" s="551"/>
      <c r="BA11" s="551"/>
      <c r="BB11" s="551"/>
      <c r="BC11" s="552"/>
    </row>
    <row r="12" spans="1:55" ht="21.95" customHeight="1" x14ac:dyDescent="0.25">
      <c r="A12" s="542" t="s">
        <v>14</v>
      </c>
      <c r="B12" s="548" t="str">
        <f>IF(B24-6&lt;(DATE(Kalenderjahr,1,1)),"",B24-6)</f>
        <v/>
      </c>
      <c r="C12" s="446" t="str">
        <f>IFERROR(VLOOKUP(B12,FeiertageBW[#All],2,FALSE),"")</f>
        <v/>
      </c>
      <c r="D12" s="447"/>
      <c r="E12" s="447"/>
      <c r="F12" s="447"/>
      <c r="G12" s="448"/>
      <c r="H12" s="447"/>
      <c r="I12" s="447"/>
      <c r="J12" s="449"/>
      <c r="K12" s="537" t="str">
        <f>IF(K24-6&lt;(DATE(Kalenderjahr,2,1)),"",K24-6)</f>
        <v/>
      </c>
      <c r="L12" s="446" t="str">
        <f>IFERROR(VLOOKUP(K12,FeiertageBW[#All],2,FALSE),"")</f>
        <v/>
      </c>
      <c r="M12" s="447"/>
      <c r="N12" s="447"/>
      <c r="O12" s="447"/>
      <c r="P12" s="448"/>
      <c r="Q12" s="447"/>
      <c r="R12" s="447"/>
      <c r="S12" s="449"/>
      <c r="T12" s="537" t="str">
        <f>IF(T24-6&lt;(DATE(Kalenderjahr,3,1)),"",T24-6)</f>
        <v/>
      </c>
      <c r="U12" s="446" t="str">
        <f>IFERROR(VLOOKUP(T12,FeiertageBW[#All],2,FALSE),"")</f>
        <v/>
      </c>
      <c r="V12" s="447"/>
      <c r="W12" s="447"/>
      <c r="X12" s="447"/>
      <c r="Y12" s="448"/>
      <c r="Z12" s="447"/>
      <c r="AA12" s="447"/>
      <c r="AB12" s="449"/>
      <c r="AC12" s="537" t="str">
        <f>IF(AC24-6&lt;(DATE(Kalenderjahr,4,1)),"",AC24-6)</f>
        <v/>
      </c>
      <c r="AD12" s="446" t="str">
        <f>IFERROR(VLOOKUP(AC12,FeiertageBW[#All],2,FALSE),"")</f>
        <v/>
      </c>
      <c r="AE12" s="447"/>
      <c r="AF12" s="447"/>
      <c r="AG12" s="447"/>
      <c r="AH12" s="448"/>
      <c r="AI12" s="447"/>
      <c r="AJ12" s="447"/>
      <c r="AK12" s="449"/>
      <c r="AL12" s="537" t="str">
        <f>IF(AL24-6&lt;(DATE(Kalenderjahr,5,1)),"",AL24-6)</f>
        <v/>
      </c>
      <c r="AM12" s="446" t="str">
        <f>IFERROR(VLOOKUP(AL12,FeiertageBW[#All],2,FALSE),"")</f>
        <v/>
      </c>
      <c r="AN12" s="447"/>
      <c r="AO12" s="447"/>
      <c r="AP12" s="447"/>
      <c r="AQ12" s="448"/>
      <c r="AR12" s="447"/>
      <c r="AS12" s="447"/>
      <c r="AT12" s="449"/>
      <c r="AU12" s="537">
        <f>IF(AU24-6&lt;(DATE(Kalenderjahr,6,1)),"",AU24-6)</f>
        <v>44348</v>
      </c>
      <c r="AV12" s="446" t="str">
        <f>IFERROR(VLOOKUP(AU12,FeiertageBW[#All],2,FALSE),"")</f>
        <v/>
      </c>
      <c r="AW12" s="447"/>
      <c r="AX12" s="447"/>
      <c r="AY12" s="447"/>
      <c r="AZ12" s="448"/>
      <c r="BA12" s="447"/>
      <c r="BB12" s="447"/>
      <c r="BC12" s="476"/>
    </row>
    <row r="13" spans="1:55" ht="21.95" customHeight="1" x14ac:dyDescent="0.25">
      <c r="A13" s="542"/>
      <c r="B13" s="541"/>
      <c r="C13" s="450" t="str">
        <f>IFERROR(VLOOKUP(B12,Ereignistabelle[],2,FALSE),"")</f>
        <v/>
      </c>
      <c r="D13" s="451"/>
      <c r="E13" s="451"/>
      <c r="F13" s="451"/>
      <c r="G13" s="451"/>
      <c r="H13" s="452"/>
      <c r="I13" s="452"/>
      <c r="J13" s="453" t="str">
        <f>IFERROR(VLOOKUP(B12,Serientermine,2,FALSE),"")</f>
        <v/>
      </c>
      <c r="K13" s="541"/>
      <c r="L13" s="450" t="str">
        <f>IFERROR(VLOOKUP(K12,Ereignistabelle[],2,FALSE),"")</f>
        <v/>
      </c>
      <c r="M13" s="451"/>
      <c r="N13" s="451"/>
      <c r="O13" s="451"/>
      <c r="P13" s="451"/>
      <c r="Q13" s="452"/>
      <c r="R13" s="452"/>
      <c r="S13" s="453" t="str">
        <f>IFERROR(VLOOKUP(K12,Serientermine,2,FALSE),"")</f>
        <v/>
      </c>
      <c r="T13" s="541"/>
      <c r="U13" s="450" t="str">
        <f>IFERROR(VLOOKUP(T12,Ereignistabelle[],2,FALSE),"")</f>
        <v/>
      </c>
      <c r="V13" s="451"/>
      <c r="W13" s="451"/>
      <c r="X13" s="451"/>
      <c r="Y13" s="451"/>
      <c r="Z13" s="452"/>
      <c r="AA13" s="452"/>
      <c r="AB13" s="453" t="str">
        <f>IFERROR(VLOOKUP(T12,Serientermine,2,FALSE),"")</f>
        <v/>
      </c>
      <c r="AC13" s="541"/>
      <c r="AD13" s="450" t="str">
        <f>IFERROR(VLOOKUP(AC12,Ereignistabelle[],2,FALSE),"")</f>
        <v/>
      </c>
      <c r="AE13" s="451"/>
      <c r="AF13" s="451"/>
      <c r="AG13" s="451"/>
      <c r="AH13" s="451"/>
      <c r="AI13" s="452"/>
      <c r="AJ13" s="452"/>
      <c r="AK13" s="453" t="str">
        <f>IFERROR(VLOOKUP(AC12,Serientermine,2,FALSE),"")</f>
        <v/>
      </c>
      <c r="AL13" s="541"/>
      <c r="AM13" s="450" t="str">
        <f>IFERROR(VLOOKUP(AL12,Ereignistabelle[],2,FALSE),"")</f>
        <v/>
      </c>
      <c r="AN13" s="451"/>
      <c r="AO13" s="451"/>
      <c r="AP13" s="451"/>
      <c r="AQ13" s="451"/>
      <c r="AR13" s="452"/>
      <c r="AS13" s="452"/>
      <c r="AT13" s="453" t="str">
        <f>IFERROR(VLOOKUP(AL12,Serientermine,2,FALSE),"")</f>
        <v/>
      </c>
      <c r="AU13" s="541"/>
      <c r="AV13" s="450" t="str">
        <f>IFERROR(VLOOKUP(AU12,Ereignistabelle[],2,FALSE),"")</f>
        <v/>
      </c>
      <c r="AW13" s="451"/>
      <c r="AX13" s="451"/>
      <c r="AY13" s="451"/>
      <c r="AZ13" s="451"/>
      <c r="BA13" s="452"/>
      <c r="BB13" s="452"/>
      <c r="BC13" s="453" t="str">
        <f>IFERROR(VLOOKUP(AU12,Serientermine,2,FALSE),"")</f>
        <v/>
      </c>
    </row>
    <row r="14" spans="1:55" ht="21.95" customHeight="1" x14ac:dyDescent="0.25">
      <c r="A14" s="542" t="s">
        <v>13</v>
      </c>
      <c r="B14" s="537" t="str">
        <f>IF(B24-5&lt;(DATE(Kalenderjahr,1,1)),"",B24-5)</f>
        <v/>
      </c>
      <c r="C14" s="454" t="str">
        <f>IFERROR(VLOOKUP(B14,FeiertageBW[#All],2,FALSE),"")</f>
        <v/>
      </c>
      <c r="D14" s="455"/>
      <c r="E14" s="455"/>
      <c r="F14" s="455"/>
      <c r="G14" s="448"/>
      <c r="H14" s="447"/>
      <c r="I14" s="447"/>
      <c r="J14" s="449"/>
      <c r="K14" s="537" t="str">
        <f>IF(K24-5&lt;(DATE(Kalenderjahr,2,1)),"",K24-5)</f>
        <v/>
      </c>
      <c r="L14" s="454" t="str">
        <f>IFERROR(VLOOKUP(K14,FeiertageBW[#All],2,FALSE),"")</f>
        <v/>
      </c>
      <c r="M14" s="455"/>
      <c r="N14" s="455"/>
      <c r="O14" s="455"/>
      <c r="P14" s="448"/>
      <c r="Q14" s="447"/>
      <c r="R14" s="447"/>
      <c r="S14" s="449"/>
      <c r="T14" s="544" t="str">
        <f>IF(T24-5&lt;(DATE(Kalenderjahr,3,1)),"",T24-5)</f>
        <v/>
      </c>
      <c r="U14" s="454" t="str">
        <f>IFERROR(VLOOKUP(T14,FeiertageBW[#All],2,FALSE),"")</f>
        <v/>
      </c>
      <c r="V14" s="455"/>
      <c r="W14" s="455"/>
      <c r="X14" s="455"/>
      <c r="Y14" s="448"/>
      <c r="Z14" s="447"/>
      <c r="AA14" s="447"/>
      <c r="AB14" s="449"/>
      <c r="AC14" s="537" t="str">
        <f>IF(AC24-5&lt;(DATE(Kalenderjahr,4,1)),"",AC24-5)</f>
        <v/>
      </c>
      <c r="AD14" s="454" t="str">
        <f>IFERROR(VLOOKUP(AC14,FeiertageBW[#All],2,FALSE),"")</f>
        <v/>
      </c>
      <c r="AE14" s="455"/>
      <c r="AF14" s="455"/>
      <c r="AG14" s="455"/>
      <c r="AH14" s="448"/>
      <c r="AI14" s="447"/>
      <c r="AJ14" s="447"/>
      <c r="AK14" s="449"/>
      <c r="AL14" s="537" t="str">
        <f>IF(AL24-5&lt;(DATE(Kalenderjahr,5,1)),"",AL24-5)</f>
        <v/>
      </c>
      <c r="AM14" s="454" t="str">
        <f>IFERROR(VLOOKUP(AL14,FeiertageBW[#All],2,FALSE),"")</f>
        <v/>
      </c>
      <c r="AN14" s="455"/>
      <c r="AO14" s="455"/>
      <c r="AP14" s="455"/>
      <c r="AQ14" s="448"/>
      <c r="AR14" s="447"/>
      <c r="AS14" s="447"/>
      <c r="AT14" s="449"/>
      <c r="AU14" s="537">
        <f>IF(AU24-5&lt;(DATE(Kalenderjahr,6,1)),"",AU24-5)</f>
        <v>44349</v>
      </c>
      <c r="AV14" s="454" t="str">
        <f>IFERROR(VLOOKUP(AU14,FeiertageBW[#All],2,FALSE),"")</f>
        <v/>
      </c>
      <c r="AW14" s="455"/>
      <c r="AX14" s="455"/>
      <c r="AY14" s="455"/>
      <c r="AZ14" s="448"/>
      <c r="BA14" s="447"/>
      <c r="BB14" s="447"/>
      <c r="BC14" s="449"/>
    </row>
    <row r="15" spans="1:55" ht="21.95" customHeight="1" x14ac:dyDescent="0.25">
      <c r="A15" s="542"/>
      <c r="B15" s="541"/>
      <c r="C15" s="456" t="str">
        <f>IFERROR(VLOOKUP(B14,Ereignistabelle[],2,FALSE),"")</f>
        <v/>
      </c>
      <c r="D15" s="451"/>
      <c r="E15" s="451"/>
      <c r="F15" s="451"/>
      <c r="G15" s="451"/>
      <c r="H15" s="452"/>
      <c r="I15" s="452"/>
      <c r="J15" s="453" t="str">
        <f>IFERROR(VLOOKUP(B14,Serientermine,2,FALSE),"")</f>
        <v/>
      </c>
      <c r="K15" s="541"/>
      <c r="L15" s="456" t="str">
        <f>IFERROR(VLOOKUP(K14,Ereignistabelle[],2,FALSE),"")</f>
        <v/>
      </c>
      <c r="M15" s="451"/>
      <c r="N15" s="451"/>
      <c r="O15" s="451"/>
      <c r="P15" s="451"/>
      <c r="Q15" s="452"/>
      <c r="R15" s="452"/>
      <c r="S15" s="453" t="str">
        <f>IFERROR(VLOOKUP(K14,Serientermine,2,FALSE),"")</f>
        <v/>
      </c>
      <c r="T15" s="546"/>
      <c r="U15" s="456" t="str">
        <f>IFERROR(VLOOKUP(T14,Ereignistabelle[],2,FALSE),"")</f>
        <v/>
      </c>
      <c r="V15" s="451"/>
      <c r="W15" s="451"/>
      <c r="X15" s="451"/>
      <c r="Y15" s="451"/>
      <c r="Z15" s="452"/>
      <c r="AA15" s="452"/>
      <c r="AB15" s="453" t="str">
        <f>IFERROR(VLOOKUP(T14,Serientermine,2,FALSE),"")</f>
        <v/>
      </c>
      <c r="AC15" s="541"/>
      <c r="AD15" s="456" t="str">
        <f>IFERROR(VLOOKUP(AC14,Ereignistabelle[],2,FALSE),"")</f>
        <v/>
      </c>
      <c r="AE15" s="451"/>
      <c r="AF15" s="451"/>
      <c r="AG15" s="451"/>
      <c r="AH15" s="451"/>
      <c r="AI15" s="452"/>
      <c r="AJ15" s="452"/>
      <c r="AK15" s="453" t="str">
        <f>IFERROR(VLOOKUP(AC14,Serientermine,2,FALSE),"")</f>
        <v/>
      </c>
      <c r="AL15" s="541"/>
      <c r="AM15" s="456" t="str">
        <f>IFERROR(VLOOKUP(AL14,Ereignistabelle[],2,FALSE),"")</f>
        <v/>
      </c>
      <c r="AN15" s="451"/>
      <c r="AO15" s="451"/>
      <c r="AP15" s="451"/>
      <c r="AQ15" s="451"/>
      <c r="AR15" s="452"/>
      <c r="AS15" s="452"/>
      <c r="AT15" s="453" t="str">
        <f>IFERROR(VLOOKUP(AL14,Serientermine,2,FALSE),"")</f>
        <v/>
      </c>
      <c r="AU15" s="541"/>
      <c r="AV15" s="456" t="str">
        <f>IFERROR(VLOOKUP(AU14,Ereignistabelle[],2,FALSE),"")</f>
        <v/>
      </c>
      <c r="AW15" s="451"/>
      <c r="AX15" s="451"/>
      <c r="AY15" s="451"/>
      <c r="AZ15" s="451"/>
      <c r="BA15" s="452"/>
      <c r="BB15" s="452"/>
      <c r="BC15" s="453" t="str">
        <f>IFERROR(VLOOKUP(AU14,Serientermine,2,FALSE),"")</f>
        <v/>
      </c>
    </row>
    <row r="16" spans="1:55" ht="21.95" customHeight="1" x14ac:dyDescent="0.25">
      <c r="A16" s="542" t="s">
        <v>12</v>
      </c>
      <c r="B16" s="537" t="str">
        <f>IF(B24-4&lt;(DATE(Kalenderjahr,1,1)),"",B24-4)</f>
        <v/>
      </c>
      <c r="C16" s="454" t="str">
        <f>IFERROR(VLOOKUP(B16,FeiertageBW[#All],2,FALSE),"")</f>
        <v/>
      </c>
      <c r="D16" s="455"/>
      <c r="E16" s="455"/>
      <c r="F16" s="455"/>
      <c r="G16" s="448"/>
      <c r="H16" s="447"/>
      <c r="I16" s="447"/>
      <c r="J16" s="449"/>
      <c r="K16" s="537" t="str">
        <f>IF(K24-4&lt;(DATE(Kalenderjahr,2,1)),"",K24-4)</f>
        <v/>
      </c>
      <c r="L16" s="454" t="str">
        <f>IFERROR(VLOOKUP(K16,FeiertageBW[#All],2,FALSE),"")</f>
        <v/>
      </c>
      <c r="M16" s="455"/>
      <c r="N16" s="455"/>
      <c r="O16" s="455"/>
      <c r="P16" s="448"/>
      <c r="Q16" s="447"/>
      <c r="R16" s="447"/>
      <c r="S16" s="449"/>
      <c r="T16" s="544" t="str">
        <f>IF(T24-4&lt;(DATE(Kalenderjahr,3,1)),"",T24-4)</f>
        <v/>
      </c>
      <c r="U16" s="454" t="str">
        <f>IFERROR(VLOOKUP(T16,FeiertageBW[#All],2,FALSE),"")</f>
        <v/>
      </c>
      <c r="V16" s="455"/>
      <c r="W16" s="455"/>
      <c r="X16" s="455"/>
      <c r="Y16" s="448"/>
      <c r="Z16" s="447"/>
      <c r="AA16" s="447"/>
      <c r="AB16" s="449"/>
      <c r="AC16" s="537">
        <f>IF(AC24-4&lt;(DATE(Kalenderjahr,4,1)),"",AC24-4)</f>
        <v>44287</v>
      </c>
      <c r="AD16" s="454" t="str">
        <f>IFERROR(VLOOKUP(AC16,FeiertageBW[#All],2,FALSE),"")</f>
        <v/>
      </c>
      <c r="AE16" s="455"/>
      <c r="AF16" s="455"/>
      <c r="AG16" s="455"/>
      <c r="AH16" s="448"/>
      <c r="AI16" s="447"/>
      <c r="AJ16" s="447"/>
      <c r="AK16" s="449"/>
      <c r="AL16" s="537" t="str">
        <f>IF(AL24-4&lt;(DATE(Kalenderjahr,5,1)),"",AL24-4)</f>
        <v/>
      </c>
      <c r="AM16" s="454" t="str">
        <f>IFERROR(VLOOKUP(AL16,FeiertageBW[#All],2,FALSE),"")</f>
        <v/>
      </c>
      <c r="AN16" s="455"/>
      <c r="AO16" s="455"/>
      <c r="AP16" s="455"/>
      <c r="AQ16" s="448"/>
      <c r="AR16" s="447"/>
      <c r="AS16" s="447"/>
      <c r="AT16" s="449"/>
      <c r="AU16" s="537">
        <f>IF(AU24-4&lt;(DATE(Kalenderjahr,6,1)),"",AU24-4)</f>
        <v>44350</v>
      </c>
      <c r="AV16" s="454" t="str">
        <f>IFERROR(VLOOKUP(AU16,FeiertageBW[#All],2,FALSE),"")</f>
        <v>Fronleichnam</v>
      </c>
      <c r="AW16" s="455"/>
      <c r="AX16" s="455"/>
      <c r="AY16" s="455"/>
      <c r="AZ16" s="448"/>
      <c r="BA16" s="447"/>
      <c r="BB16" s="447"/>
      <c r="BC16" s="449"/>
    </row>
    <row r="17" spans="1:55" ht="21.95" customHeight="1" x14ac:dyDescent="0.25">
      <c r="A17" s="542"/>
      <c r="B17" s="541"/>
      <c r="C17" s="456" t="str">
        <f>IFERROR(VLOOKUP(B16,Ereignistabelle[],2,FALSE),"")</f>
        <v/>
      </c>
      <c r="D17" s="451"/>
      <c r="E17" s="451"/>
      <c r="F17" s="451"/>
      <c r="G17" s="451"/>
      <c r="H17" s="452"/>
      <c r="I17" s="452"/>
      <c r="J17" s="453" t="str">
        <f>IFERROR(VLOOKUP(B16,Serientermine,2,FALSE),"")</f>
        <v/>
      </c>
      <c r="K17" s="541"/>
      <c r="L17" s="456" t="str">
        <f>IFERROR(VLOOKUP(K16,Ereignistabelle[],2,FALSE),"")</f>
        <v/>
      </c>
      <c r="M17" s="451"/>
      <c r="N17" s="451"/>
      <c r="O17" s="451"/>
      <c r="P17" s="451"/>
      <c r="Q17" s="452"/>
      <c r="R17" s="452"/>
      <c r="S17" s="453" t="str">
        <f>IFERROR(VLOOKUP(K16,Serientermine,2,FALSE),"")</f>
        <v/>
      </c>
      <c r="T17" s="546"/>
      <c r="U17" s="456" t="str">
        <f>IFERROR(VLOOKUP(T16,Ereignistabelle[],2,FALSE),"")</f>
        <v/>
      </c>
      <c r="V17" s="451"/>
      <c r="W17" s="451"/>
      <c r="X17" s="451"/>
      <c r="Y17" s="451"/>
      <c r="Z17" s="452"/>
      <c r="AA17" s="452"/>
      <c r="AB17" s="453" t="str">
        <f>IFERROR(VLOOKUP(T16,Serientermine,2,FALSE),"")</f>
        <v/>
      </c>
      <c r="AC17" s="541"/>
      <c r="AD17" s="456" t="str">
        <f>IFERROR(VLOOKUP(AC16,Ereignistabelle[],2,FALSE),"")</f>
        <v/>
      </c>
      <c r="AE17" s="451"/>
      <c r="AF17" s="451"/>
      <c r="AG17" s="451"/>
      <c r="AH17" s="451"/>
      <c r="AI17" s="452"/>
      <c r="AJ17" s="452"/>
      <c r="AK17" s="453" t="str">
        <f>IFERROR(VLOOKUP(AC16,Serientermine,2,FALSE),"")</f>
        <v/>
      </c>
      <c r="AL17" s="541"/>
      <c r="AM17" s="456" t="str">
        <f>IFERROR(VLOOKUP(AL16,Ereignistabelle[],2,FALSE),"")</f>
        <v/>
      </c>
      <c r="AN17" s="451"/>
      <c r="AO17" s="451"/>
      <c r="AP17" s="451"/>
      <c r="AQ17" s="451"/>
      <c r="AR17" s="452"/>
      <c r="AS17" s="452"/>
      <c r="AT17" s="453" t="str">
        <f>IFERROR(VLOOKUP(AL16,Serientermine,2,FALSE),"")</f>
        <v/>
      </c>
      <c r="AU17" s="541"/>
      <c r="AV17" s="456" t="str">
        <f>IFERROR(VLOOKUP(AU16,Ereignistabelle[],2,FALSE),"")</f>
        <v/>
      </c>
      <c r="AW17" s="451"/>
      <c r="AX17" s="451"/>
      <c r="AY17" s="451"/>
      <c r="AZ17" s="451"/>
      <c r="BA17" s="452"/>
      <c r="BB17" s="452"/>
      <c r="BC17" s="453" t="str">
        <f>IFERROR(VLOOKUP(AU16,Serientermine,2,FALSE),"")</f>
        <v/>
      </c>
    </row>
    <row r="18" spans="1:55" ht="21.95" customHeight="1" x14ac:dyDescent="0.25">
      <c r="A18" s="542" t="s">
        <v>15</v>
      </c>
      <c r="B18" s="537">
        <f t="shared" ref="B18" si="0">IF(B24-3&lt;(DATE(Kalenderjahr,1,1)),"",B24-3)</f>
        <v>44197</v>
      </c>
      <c r="C18" s="454" t="str">
        <f>IFERROR(VLOOKUP(B18,FeiertageBW[#All],2,FALSE),"")</f>
        <v>Neujahr</v>
      </c>
      <c r="D18" s="455"/>
      <c r="E18" s="455"/>
      <c r="F18" s="455"/>
      <c r="G18" s="448"/>
      <c r="H18" s="447"/>
      <c r="I18" s="447"/>
      <c r="J18" s="449" t="str">
        <f>IF(B18&lt;&gt;"",TRUNC((B18-WEEKDAY(B18,2)-DATE(YEAR(B18+4-WEEKDAY(B18,2)),1,-10))/7)&amp;"","")</f>
        <v>53</v>
      </c>
      <c r="K18" s="537" t="str">
        <f>IF(K24-3&lt;(DATE(Kalenderjahr,2,1)),"",K24-3)</f>
        <v/>
      </c>
      <c r="L18" s="454" t="str">
        <f>IFERROR(VLOOKUP(K18,FeiertageBW[#All],2,FALSE),"")</f>
        <v/>
      </c>
      <c r="M18" s="455"/>
      <c r="N18" s="455"/>
      <c r="O18" s="455"/>
      <c r="P18" s="448"/>
      <c r="Q18" s="447"/>
      <c r="R18" s="447"/>
      <c r="S18" s="449" t="str">
        <f>IF(K18&lt;&gt;"",TRUNC((K18-WEEKDAY(K18,2)-DATE(YEAR(K18+4-WEEKDAY(K18,2)),1,-10))/7)&amp;"","")</f>
        <v/>
      </c>
      <c r="T18" s="544" t="str">
        <f>IF(T24-3&lt;(DATE(Kalenderjahr,3,1)),"",T24-3)</f>
        <v/>
      </c>
      <c r="U18" s="454" t="str">
        <f>IFERROR(VLOOKUP(T18,FeiertageBW[#All],2,FALSE),"")</f>
        <v/>
      </c>
      <c r="V18" s="455"/>
      <c r="W18" s="455"/>
      <c r="X18" s="455"/>
      <c r="Y18" s="448"/>
      <c r="Z18" s="447"/>
      <c r="AA18" s="447"/>
      <c r="AB18" s="449" t="str">
        <f>IF(T18&lt;&gt;"",TRUNC((T18-WEEKDAY(T18,2)-DATE(YEAR(T18+4-WEEKDAY(T18,2)),1,-10))/7)&amp;"","")</f>
        <v/>
      </c>
      <c r="AC18" s="537">
        <f>IF(AC24-3&lt;(DATE(Kalenderjahr,4,1)),"",AC24-3)</f>
        <v>44288</v>
      </c>
      <c r="AD18" s="454" t="str">
        <f>IFERROR(VLOOKUP(AC18,FeiertageBW[#All],2,FALSE),"")</f>
        <v>Karfreitag</v>
      </c>
      <c r="AE18" s="455"/>
      <c r="AF18" s="455"/>
      <c r="AG18" s="455"/>
      <c r="AH18" s="448"/>
      <c r="AI18" s="447"/>
      <c r="AJ18" s="447"/>
      <c r="AK18" s="449" t="str">
        <f>IF(AC18&lt;&gt;"",TRUNC((AC18-WEEKDAY(AC18,2)-DATE(YEAR(AC18+4-WEEKDAY(AC18,2)),1,-10))/7)&amp;"","")</f>
        <v>13</v>
      </c>
      <c r="AL18" s="537" t="str">
        <f>IF(AL24-3&lt;(DATE(Kalenderjahr,5,1)),"",AL24-3)</f>
        <v/>
      </c>
      <c r="AM18" s="454" t="str">
        <f>IFERROR(VLOOKUP(AL18,FeiertageBW[#All],2,FALSE),"")</f>
        <v/>
      </c>
      <c r="AN18" s="455"/>
      <c r="AO18" s="455"/>
      <c r="AP18" s="455"/>
      <c r="AQ18" s="448"/>
      <c r="AR18" s="447"/>
      <c r="AS18" s="447"/>
      <c r="AT18" s="449" t="str">
        <f>IF(AL18&lt;&gt;"",TRUNC((AL18-WEEKDAY(AL18,2)-DATE(YEAR(AL18+4-WEEKDAY(AL18,2)),1,-10))/7)&amp;"","")</f>
        <v/>
      </c>
      <c r="AU18" s="537">
        <f>IF(AU24-3&lt;(DATE(Kalenderjahr,6,1)),"",AU24-3)</f>
        <v>44351</v>
      </c>
      <c r="AV18" s="454" t="str">
        <f>IFERROR(VLOOKUP(AU18,FeiertageBW[#All],2,FALSE),"")</f>
        <v/>
      </c>
      <c r="AW18" s="455"/>
      <c r="AX18" s="455"/>
      <c r="AY18" s="455"/>
      <c r="AZ18" s="448"/>
      <c r="BA18" s="447"/>
      <c r="BB18" s="447"/>
      <c r="BC18" s="449" t="str">
        <f>IF(AU18&lt;&gt;"",TRUNC((AU18-WEEKDAY(AU18,2)-DATE(YEAR(AU18+4-WEEKDAY(AU18,2)),1,-10))/7)&amp;"","")</f>
        <v>22</v>
      </c>
    </row>
    <row r="19" spans="1:55" ht="21.95" customHeight="1" x14ac:dyDescent="0.25">
      <c r="A19" s="542"/>
      <c r="B19" s="541"/>
      <c r="C19" s="456" t="str">
        <f>IFERROR(VLOOKUP(B18,Ereignistabelle[],2,FALSE),"")</f>
        <v/>
      </c>
      <c r="D19" s="451"/>
      <c r="E19" s="451"/>
      <c r="F19" s="451"/>
      <c r="G19" s="451"/>
      <c r="H19" s="452"/>
      <c r="I19" s="452"/>
      <c r="J19" s="453" t="str">
        <f>IFERROR(VLOOKUP(B18,Serientermine,2,FALSE),"")</f>
        <v/>
      </c>
      <c r="K19" s="541"/>
      <c r="L19" s="456" t="str">
        <f>IFERROR(VLOOKUP(K18,Ereignistabelle[],2,FALSE),"")</f>
        <v/>
      </c>
      <c r="M19" s="451"/>
      <c r="N19" s="451"/>
      <c r="O19" s="451"/>
      <c r="P19" s="451"/>
      <c r="Q19" s="452"/>
      <c r="R19" s="452"/>
      <c r="S19" s="453" t="str">
        <f>IFERROR(VLOOKUP(K18,Serientermine,2,FALSE),"")</f>
        <v/>
      </c>
      <c r="T19" s="546"/>
      <c r="U19" s="456" t="str">
        <f>IFERROR(VLOOKUP(T18,Ereignistabelle[],2,FALSE),"")</f>
        <v/>
      </c>
      <c r="V19" s="451"/>
      <c r="W19" s="451"/>
      <c r="X19" s="451"/>
      <c r="Y19" s="451"/>
      <c r="Z19" s="452"/>
      <c r="AA19" s="452"/>
      <c r="AB19" s="453" t="str">
        <f>IFERROR(VLOOKUP(T18,Serientermine,2,FALSE),"")</f>
        <v/>
      </c>
      <c r="AC19" s="541"/>
      <c r="AD19" s="456" t="str">
        <f>IFERROR(VLOOKUP(AC18,Ereignistabelle[],2,FALSE),"")</f>
        <v/>
      </c>
      <c r="AE19" s="451"/>
      <c r="AF19" s="451"/>
      <c r="AG19" s="451"/>
      <c r="AH19" s="451"/>
      <c r="AI19" s="452"/>
      <c r="AJ19" s="452"/>
      <c r="AK19" s="453" t="str">
        <f>IFERROR(VLOOKUP(AC18,Serientermine,2,FALSE),"")</f>
        <v/>
      </c>
      <c r="AL19" s="541"/>
      <c r="AM19" s="456" t="str">
        <f>IFERROR(VLOOKUP(AL18,Ereignistabelle[],2,FALSE),"")</f>
        <v/>
      </c>
      <c r="AN19" s="451"/>
      <c r="AO19" s="451"/>
      <c r="AP19" s="451"/>
      <c r="AQ19" s="451"/>
      <c r="AR19" s="452"/>
      <c r="AS19" s="452"/>
      <c r="AT19" s="453" t="str">
        <f>IFERROR(VLOOKUP(AL18,Serientermine,2,FALSE),"")</f>
        <v/>
      </c>
      <c r="AU19" s="541"/>
      <c r="AV19" s="456" t="str">
        <f>IFERROR(VLOOKUP(AU18,Ereignistabelle[],2,FALSE),"")</f>
        <v/>
      </c>
      <c r="AW19" s="451"/>
      <c r="AX19" s="451"/>
      <c r="AY19" s="451"/>
      <c r="AZ19" s="451"/>
      <c r="BA19" s="452"/>
      <c r="BB19" s="452"/>
      <c r="BC19" s="453" t="str">
        <f>IFERROR(VLOOKUP(AU18,Serientermine,2,FALSE),"")</f>
        <v/>
      </c>
    </row>
    <row r="20" spans="1:55" ht="21.95" customHeight="1" x14ac:dyDescent="0.25">
      <c r="A20" s="547" t="s">
        <v>16</v>
      </c>
      <c r="B20" s="539">
        <f>IF(B24-2&lt;(DATE(Kalenderjahr,1,1)),"",B24-2)</f>
        <v>44198</v>
      </c>
      <c r="C20" s="457" t="str">
        <f>IFERROR(VLOOKUP(B20,FeiertageBW[#All],2,FALSE),"")</f>
        <v/>
      </c>
      <c r="D20" s="458"/>
      <c r="E20" s="458"/>
      <c r="F20" s="458"/>
      <c r="G20" s="459"/>
      <c r="H20" s="460"/>
      <c r="I20" s="460"/>
      <c r="J20" s="461"/>
      <c r="K20" s="539" t="str">
        <f>IF(K24-2&lt;(DATE(Kalenderjahr,2,1)),"",K24-2)</f>
        <v/>
      </c>
      <c r="L20" s="457" t="str">
        <f>IFERROR(VLOOKUP(K20,FeiertageBW[#All],2,FALSE),"")</f>
        <v/>
      </c>
      <c r="M20" s="458"/>
      <c r="N20" s="458"/>
      <c r="O20" s="458"/>
      <c r="P20" s="459"/>
      <c r="Q20" s="460"/>
      <c r="R20" s="460"/>
      <c r="S20" s="461"/>
      <c r="T20" s="539" t="str">
        <f>IF(T24-2&lt;(DATE(Kalenderjahr,3,1)),"",T24-2)</f>
        <v/>
      </c>
      <c r="U20" s="457" t="str">
        <f>IFERROR(VLOOKUP(T20,FeiertageBW[#All],2,FALSE),"")</f>
        <v/>
      </c>
      <c r="V20" s="458"/>
      <c r="W20" s="458"/>
      <c r="X20" s="458"/>
      <c r="Y20" s="459"/>
      <c r="Z20" s="460"/>
      <c r="AA20" s="460"/>
      <c r="AB20" s="461"/>
      <c r="AC20" s="539">
        <f>IF(AC24-2&lt;(DATE(Kalenderjahr,4,1)),"",AC24-2)</f>
        <v>44289</v>
      </c>
      <c r="AD20" s="457" t="str">
        <f>IFERROR(VLOOKUP(AC20,FeiertageBW[#All],2,FALSE),"")</f>
        <v/>
      </c>
      <c r="AE20" s="458"/>
      <c r="AF20" s="458"/>
      <c r="AG20" s="458"/>
      <c r="AH20" s="459"/>
      <c r="AI20" s="460"/>
      <c r="AJ20" s="460"/>
      <c r="AK20" s="461"/>
      <c r="AL20" s="539">
        <f>IF(AL24-2&lt;(DATE(Kalenderjahr,5,1)),"",AL24-2)</f>
        <v>44317</v>
      </c>
      <c r="AM20" s="457" t="str">
        <f>IFERROR(VLOOKUP(AL20,FeiertageBW[#All],2,FALSE),"")</f>
        <v>1. Mai/Tag der Arbeit</v>
      </c>
      <c r="AN20" s="458"/>
      <c r="AO20" s="458"/>
      <c r="AP20" s="458"/>
      <c r="AQ20" s="459"/>
      <c r="AR20" s="460"/>
      <c r="AS20" s="460"/>
      <c r="AT20" s="461"/>
      <c r="AU20" s="539">
        <f>IF(AU24-2&lt;(DATE(Kalenderjahr,6,1)),"",AU24-2)</f>
        <v>44352</v>
      </c>
      <c r="AV20" s="457" t="str">
        <f>IFERROR(VLOOKUP(AU20,FeiertageBW[#All],2,FALSE),"")</f>
        <v/>
      </c>
      <c r="AW20" s="458"/>
      <c r="AX20" s="458"/>
      <c r="AY20" s="458"/>
      <c r="AZ20" s="459"/>
      <c r="BA20" s="460"/>
      <c r="BB20" s="460"/>
      <c r="BC20" s="461"/>
    </row>
    <row r="21" spans="1:55" ht="21.95" customHeight="1" x14ac:dyDescent="0.25">
      <c r="A21" s="547"/>
      <c r="B21" s="540"/>
      <c r="C21" s="462" t="str">
        <f>IFERROR(VLOOKUP(B20,Ereignistabelle[],2,FALSE),"")</f>
        <v/>
      </c>
      <c r="D21" s="463"/>
      <c r="E21" s="463"/>
      <c r="F21" s="463"/>
      <c r="G21" s="463"/>
      <c r="H21" s="464"/>
      <c r="I21" s="464"/>
      <c r="J21" s="465" t="str">
        <f>IFERROR(VLOOKUP(B20,Serientermine,2,FALSE),"")</f>
        <v/>
      </c>
      <c r="K21" s="540"/>
      <c r="L21" s="462" t="str">
        <f>IFERROR(VLOOKUP(K20,Ereignistabelle[],2,FALSE),"")</f>
        <v/>
      </c>
      <c r="M21" s="463"/>
      <c r="N21" s="463"/>
      <c r="O21" s="463"/>
      <c r="P21" s="463"/>
      <c r="Q21" s="464"/>
      <c r="R21" s="464"/>
      <c r="S21" s="465" t="str">
        <f>IFERROR(VLOOKUP(K20,Serientermine,2,FALSE),"")</f>
        <v/>
      </c>
      <c r="T21" s="540"/>
      <c r="U21" s="462" t="str">
        <f>IFERROR(VLOOKUP(T20,Ereignistabelle[],2,FALSE),"")</f>
        <v/>
      </c>
      <c r="V21" s="463"/>
      <c r="W21" s="463"/>
      <c r="X21" s="463"/>
      <c r="Y21" s="463"/>
      <c r="Z21" s="464"/>
      <c r="AA21" s="464"/>
      <c r="AB21" s="465" t="str">
        <f>IFERROR(VLOOKUP(T20,Serientermine,2,FALSE),"")</f>
        <v/>
      </c>
      <c r="AC21" s="540"/>
      <c r="AD21" s="462" t="str">
        <f>IFERROR(VLOOKUP(AC20,Ereignistabelle[],2,FALSE),"")</f>
        <v/>
      </c>
      <c r="AE21" s="463"/>
      <c r="AF21" s="463"/>
      <c r="AG21" s="463"/>
      <c r="AH21" s="463"/>
      <c r="AI21" s="464"/>
      <c r="AJ21" s="464"/>
      <c r="AK21" s="465" t="str">
        <f>IFERROR(VLOOKUP(AC20,Serientermine,2,FALSE),"")</f>
        <v/>
      </c>
      <c r="AL21" s="540"/>
      <c r="AM21" s="462" t="str">
        <f>IFERROR(VLOOKUP(AL20,Ereignistabelle[],2,FALSE),"")</f>
        <v/>
      </c>
      <c r="AN21" s="463"/>
      <c r="AO21" s="463"/>
      <c r="AP21" s="463"/>
      <c r="AQ21" s="463"/>
      <c r="AR21" s="464"/>
      <c r="AS21" s="464"/>
      <c r="AT21" s="465" t="str">
        <f>IFERROR(VLOOKUP(AL20,Serientermine,2,FALSE),"")</f>
        <v/>
      </c>
      <c r="AU21" s="540"/>
      <c r="AV21" s="462" t="str">
        <f>IFERROR(VLOOKUP(AU20,Ereignistabelle[],2,FALSE),"")</f>
        <v/>
      </c>
      <c r="AW21" s="463"/>
      <c r="AX21" s="463"/>
      <c r="AY21" s="463"/>
      <c r="AZ21" s="463"/>
      <c r="BA21" s="464"/>
      <c r="BB21" s="464"/>
      <c r="BC21" s="465" t="str">
        <f>IFERROR(VLOOKUP(AU20,Serientermine,2,FALSE),"")</f>
        <v/>
      </c>
    </row>
    <row r="22" spans="1:55" ht="21.95" customHeight="1" x14ac:dyDescent="0.25">
      <c r="A22" s="547" t="s">
        <v>17</v>
      </c>
      <c r="B22" s="539">
        <f>IF(B24-1&lt;(DATE(Kalenderjahr,1,1)),"",B24-1)</f>
        <v>44199</v>
      </c>
      <c r="C22" s="457" t="str">
        <f>IFERROR(VLOOKUP(B22,FeiertageBW[#All],2,FALSE),"")</f>
        <v/>
      </c>
      <c r="D22" s="458"/>
      <c r="E22" s="458"/>
      <c r="F22" s="458"/>
      <c r="G22" s="459"/>
      <c r="H22" s="460"/>
      <c r="I22" s="460"/>
      <c r="J22" s="461"/>
      <c r="K22" s="539" t="str">
        <f>IF(K24-1&lt;(DATE(Kalenderjahr,2,1)),"",K24-1)</f>
        <v/>
      </c>
      <c r="L22" s="457" t="str">
        <f>IFERROR(VLOOKUP(K22,FeiertageBW[#All],2,FALSE),"")</f>
        <v/>
      </c>
      <c r="M22" s="458"/>
      <c r="N22" s="458"/>
      <c r="O22" s="458"/>
      <c r="P22" s="459"/>
      <c r="Q22" s="460"/>
      <c r="R22" s="460"/>
      <c r="S22" s="461"/>
      <c r="T22" s="539" t="str">
        <f>IF(T24-1&lt;(DATE(Kalenderjahr,3,1)),"",T24-1)</f>
        <v/>
      </c>
      <c r="U22" s="457" t="str">
        <f>IFERROR(VLOOKUP(T22,FeiertageBW[#All],2,FALSE),"")</f>
        <v/>
      </c>
      <c r="V22" s="458"/>
      <c r="W22" s="458"/>
      <c r="X22" s="458"/>
      <c r="Y22" s="459"/>
      <c r="Z22" s="460"/>
      <c r="AA22" s="460"/>
      <c r="AB22" s="461"/>
      <c r="AC22" s="539">
        <f>IF(AC24-1&lt;(DATE(Kalenderjahr,4,1)),"",AC24-1)</f>
        <v>44290</v>
      </c>
      <c r="AD22" s="457" t="str">
        <f>IFERROR(VLOOKUP(AC22,FeiertageBW[#All],2,FALSE),"")</f>
        <v>Ostersonntag</v>
      </c>
      <c r="AE22" s="458"/>
      <c r="AF22" s="458"/>
      <c r="AG22" s="458"/>
      <c r="AH22" s="459"/>
      <c r="AI22" s="460"/>
      <c r="AJ22" s="460"/>
      <c r="AK22" s="461"/>
      <c r="AL22" s="539">
        <f>IF(AL24-1&lt;(DATE(Kalenderjahr,5,1)),"",AL24-1)</f>
        <v>44318</v>
      </c>
      <c r="AM22" s="457" t="str">
        <f>IFERROR(VLOOKUP(AL22,FeiertageBW[#All],2,FALSE),"")</f>
        <v/>
      </c>
      <c r="AN22" s="458"/>
      <c r="AO22" s="458"/>
      <c r="AP22" s="458"/>
      <c r="AQ22" s="459"/>
      <c r="AR22" s="460"/>
      <c r="AS22" s="460"/>
      <c r="AT22" s="461"/>
      <c r="AU22" s="539">
        <f>IF(AU24-1&lt;(DATE(Kalenderjahr,6,1)),"",AU24-1)</f>
        <v>44353</v>
      </c>
      <c r="AV22" s="457" t="str">
        <f>IFERROR(VLOOKUP(AU22,FeiertageBW[#All],2,FALSE),"")</f>
        <v/>
      </c>
      <c r="AW22" s="458"/>
      <c r="AX22" s="458"/>
      <c r="AY22" s="458"/>
      <c r="AZ22" s="459"/>
      <c r="BA22" s="460"/>
      <c r="BB22" s="460"/>
      <c r="BC22" s="461"/>
    </row>
    <row r="23" spans="1:55" ht="21.95" customHeight="1" x14ac:dyDescent="0.25">
      <c r="A23" s="547"/>
      <c r="B23" s="540"/>
      <c r="C23" s="462" t="str">
        <f>IFERROR(VLOOKUP(B22,Ereignistabelle[],2,FALSE),"")</f>
        <v/>
      </c>
      <c r="D23" s="463"/>
      <c r="E23" s="463"/>
      <c r="F23" s="463"/>
      <c r="G23" s="463"/>
      <c r="H23" s="464"/>
      <c r="I23" s="464"/>
      <c r="J23" s="465" t="str">
        <f>IFERROR(VLOOKUP(B22,Serientermine,2,FALSE),"")</f>
        <v/>
      </c>
      <c r="K23" s="540"/>
      <c r="L23" s="462" t="str">
        <f>IFERROR(VLOOKUP(K22,Ereignistabelle[],2,FALSE),"")</f>
        <v/>
      </c>
      <c r="M23" s="463"/>
      <c r="N23" s="463"/>
      <c r="O23" s="463"/>
      <c r="P23" s="463"/>
      <c r="Q23" s="464"/>
      <c r="R23" s="464"/>
      <c r="S23" s="465" t="str">
        <f>IFERROR(VLOOKUP(K22,Serientermine,2,FALSE),"")</f>
        <v/>
      </c>
      <c r="T23" s="540"/>
      <c r="U23" s="462" t="str">
        <f>IFERROR(VLOOKUP(T22,Ereignistabelle[],2,FALSE),"")</f>
        <v/>
      </c>
      <c r="V23" s="463"/>
      <c r="W23" s="463"/>
      <c r="X23" s="463"/>
      <c r="Y23" s="463"/>
      <c r="Z23" s="464"/>
      <c r="AA23" s="464"/>
      <c r="AB23" s="465" t="str">
        <f>IFERROR(VLOOKUP(T22,Serientermine,2,FALSE),"")</f>
        <v/>
      </c>
      <c r="AC23" s="540"/>
      <c r="AD23" s="462" t="str">
        <f>IFERROR(VLOOKUP(AC22,Ereignistabelle[],2,FALSE),"")</f>
        <v/>
      </c>
      <c r="AE23" s="463"/>
      <c r="AF23" s="463"/>
      <c r="AG23" s="463"/>
      <c r="AH23" s="463"/>
      <c r="AI23" s="464"/>
      <c r="AJ23" s="464"/>
      <c r="AK23" s="465" t="str">
        <f>IFERROR(VLOOKUP(AC22,Serientermine,2,FALSE),"")</f>
        <v/>
      </c>
      <c r="AL23" s="540"/>
      <c r="AM23" s="462" t="str">
        <f>IFERROR(VLOOKUP(AL22,Ereignistabelle[],2,FALSE),"")</f>
        <v/>
      </c>
      <c r="AN23" s="463"/>
      <c r="AO23" s="463"/>
      <c r="AP23" s="463"/>
      <c r="AQ23" s="463"/>
      <c r="AR23" s="464"/>
      <c r="AS23" s="464"/>
      <c r="AT23" s="465" t="str">
        <f>IFERROR(VLOOKUP(AL22,Serientermine,2,FALSE),"")</f>
        <v/>
      </c>
      <c r="AU23" s="540"/>
      <c r="AV23" s="462" t="str">
        <f>IFERROR(VLOOKUP(AU22,Ereignistabelle[],2,FALSE),"")</f>
        <v/>
      </c>
      <c r="AW23" s="463"/>
      <c r="AX23" s="463"/>
      <c r="AY23" s="463"/>
      <c r="AZ23" s="463"/>
      <c r="BA23" s="464"/>
      <c r="BB23" s="464"/>
      <c r="BC23" s="465" t="str">
        <f>IFERROR(VLOOKUP(AU22,Serientermine,2,FALSE),"")</f>
        <v/>
      </c>
    </row>
    <row r="24" spans="1:55" ht="21.95" customHeight="1" x14ac:dyDescent="0.25">
      <c r="A24" s="542" t="s">
        <v>18</v>
      </c>
      <c r="B24" s="537">
        <f>IF(WEEKDAY(DATE(Kalenderjahr,1,1),2)=1,DATE(Kalenderjahr,1,1),8-WEEKDAY(DATE(Kalenderjahr,1,1),2)+DATE(Kalenderjahr,1,1))</f>
        <v>44200</v>
      </c>
      <c r="C24" s="454" t="str">
        <f>IFERROR(VLOOKUP(B24,FeiertageBW[#All],2,FALSE),"")</f>
        <v/>
      </c>
      <c r="D24" s="455"/>
      <c r="E24" s="455"/>
      <c r="F24" s="455"/>
      <c r="G24" s="448"/>
      <c r="H24" s="447"/>
      <c r="I24" s="447"/>
      <c r="J24" s="449"/>
      <c r="K24" s="537">
        <f>IF(WEEKDAY(DATE(Kalenderjahr,2,1),2)=1,DATE(Kalenderjahr,2,1),8-WEEKDAY(DATE(Kalenderjahr,2,1),2)+DATE(Kalenderjahr,2,1))</f>
        <v>44228</v>
      </c>
      <c r="L24" s="454" t="str">
        <f>IFERROR(VLOOKUP(K24,FeiertageBW[#All],2,FALSE),"")</f>
        <v/>
      </c>
      <c r="M24" s="455"/>
      <c r="N24" s="455"/>
      <c r="O24" s="455"/>
      <c r="P24" s="448"/>
      <c r="Q24" s="447"/>
      <c r="R24" s="447"/>
      <c r="S24" s="449"/>
      <c r="T24" s="544">
        <f>IF(WEEKDAY(DATE(Kalenderjahr,3,1),2)=1,DATE(Kalenderjahr,3,1),8-WEEKDAY(DATE(Kalenderjahr,3,1),2)+DATE(Kalenderjahr,3,1))</f>
        <v>44256</v>
      </c>
      <c r="U24" s="454" t="str">
        <f>IFERROR(VLOOKUP(T24,FeiertageBW[#All],2,FALSE),"")</f>
        <v/>
      </c>
      <c r="V24" s="455"/>
      <c r="W24" s="455"/>
      <c r="X24" s="455"/>
      <c r="Y24" s="448"/>
      <c r="Z24" s="447"/>
      <c r="AA24" s="447"/>
      <c r="AB24" s="449"/>
      <c r="AC24" s="537">
        <f>IF(WEEKDAY(DATE(Kalenderjahr,4,1),2)=1,DATE(Kalenderjahr,4,1),8-WEEKDAY(DATE(Kalenderjahr,4,1),2)+DATE(Kalenderjahr,4,1))</f>
        <v>44291</v>
      </c>
      <c r="AD24" s="454" t="str">
        <f>IFERROR(VLOOKUP(AC24,FeiertageBW[#All],2,FALSE),"")</f>
        <v>Ostermontag</v>
      </c>
      <c r="AE24" s="455"/>
      <c r="AF24" s="455"/>
      <c r="AG24" s="455"/>
      <c r="AH24" s="448"/>
      <c r="AI24" s="447"/>
      <c r="AJ24" s="447"/>
      <c r="AK24" s="449"/>
      <c r="AL24" s="537">
        <f>IF(WEEKDAY(DATE(Kalenderjahr,5,1),2)=1,DATE(Kalenderjahr,5,1),8-WEEKDAY(DATE(Kalenderjahr,5,1),2)+DATE(Kalenderjahr,5,1))</f>
        <v>44319</v>
      </c>
      <c r="AM24" s="454" t="str">
        <f>IFERROR(VLOOKUP(AL24,FeiertageBW[#All],2,FALSE),"")</f>
        <v/>
      </c>
      <c r="AN24" s="455"/>
      <c r="AO24" s="455"/>
      <c r="AP24" s="455"/>
      <c r="AQ24" s="448"/>
      <c r="AR24" s="447"/>
      <c r="AS24" s="447"/>
      <c r="AT24" s="449"/>
      <c r="AU24" s="537">
        <f>IF(WEEKDAY(DATE(Kalenderjahr,6,1),2)=1,DATE(Kalenderjahr,6,1),8-WEEKDAY(DATE(Kalenderjahr,6,1),2)+DATE(Kalenderjahr,6,1))</f>
        <v>44354</v>
      </c>
      <c r="AV24" s="454" t="str">
        <f>IFERROR(VLOOKUP(AU24,FeiertageBW[#All],2,FALSE),"")</f>
        <v/>
      </c>
      <c r="AW24" s="455"/>
      <c r="AX24" s="455"/>
      <c r="AY24" s="455"/>
      <c r="AZ24" s="448"/>
      <c r="BA24" s="447"/>
      <c r="BB24" s="447"/>
      <c r="BC24" s="449"/>
    </row>
    <row r="25" spans="1:55" ht="21.95" customHeight="1" x14ac:dyDescent="0.25">
      <c r="A25" s="542"/>
      <c r="B25" s="541"/>
      <c r="C25" s="456" t="str">
        <f>IFERROR(VLOOKUP(B24,Ereignistabelle[],2,FALSE),"")</f>
        <v/>
      </c>
      <c r="D25" s="451"/>
      <c r="E25" s="451"/>
      <c r="F25" s="451"/>
      <c r="G25" s="451"/>
      <c r="H25" s="452"/>
      <c r="I25" s="452"/>
      <c r="J25" s="453" t="str">
        <f>IFERROR(VLOOKUP(B24,Serientermine,2,FALSE),"")</f>
        <v/>
      </c>
      <c r="K25" s="541"/>
      <c r="L25" s="456" t="str">
        <f>IFERROR(VLOOKUP(K24,Ereignistabelle[],2,FALSE),"")</f>
        <v/>
      </c>
      <c r="M25" s="451"/>
      <c r="N25" s="451"/>
      <c r="O25" s="451"/>
      <c r="P25" s="451"/>
      <c r="Q25" s="452"/>
      <c r="R25" s="452"/>
      <c r="S25" s="453" t="str">
        <f>IFERROR(VLOOKUP(K24,Serientermine,2,FALSE),"")</f>
        <v/>
      </c>
      <c r="T25" s="546"/>
      <c r="U25" s="456" t="str">
        <f>IFERROR(VLOOKUP(T24,Ereignistabelle[],2,FALSE),"")</f>
        <v/>
      </c>
      <c r="V25" s="451"/>
      <c r="W25" s="451"/>
      <c r="X25" s="451"/>
      <c r="Y25" s="451"/>
      <c r="Z25" s="452"/>
      <c r="AA25" s="452"/>
      <c r="AB25" s="453" t="str">
        <f>IFERROR(VLOOKUP(T24,Serientermine,2,FALSE),"")</f>
        <v/>
      </c>
      <c r="AC25" s="541"/>
      <c r="AD25" s="456" t="str">
        <f>IFERROR(VLOOKUP(AC24,Ereignistabelle[],2,FALSE),"")</f>
        <v/>
      </c>
      <c r="AE25" s="451"/>
      <c r="AF25" s="451"/>
      <c r="AG25" s="451"/>
      <c r="AH25" s="451"/>
      <c r="AI25" s="452"/>
      <c r="AJ25" s="452"/>
      <c r="AK25" s="453" t="str">
        <f>IFERROR(VLOOKUP(AC24,Serientermine,2,FALSE),"")</f>
        <v/>
      </c>
      <c r="AL25" s="541"/>
      <c r="AM25" s="456" t="str">
        <f>IFERROR(VLOOKUP(AL24,Ereignistabelle[],2,FALSE),"")</f>
        <v/>
      </c>
      <c r="AN25" s="451"/>
      <c r="AO25" s="451"/>
      <c r="AP25" s="451"/>
      <c r="AQ25" s="451"/>
      <c r="AR25" s="452"/>
      <c r="AS25" s="452"/>
      <c r="AT25" s="453" t="str">
        <f>IFERROR(VLOOKUP(AL24,Serientermine,2,FALSE),"")</f>
        <v/>
      </c>
      <c r="AU25" s="541"/>
      <c r="AV25" s="456" t="str">
        <f>IFERROR(VLOOKUP(AU24,Ereignistabelle[],2,FALSE),"")</f>
        <v/>
      </c>
      <c r="AW25" s="451"/>
      <c r="AX25" s="451"/>
      <c r="AY25" s="451"/>
      <c r="AZ25" s="451"/>
      <c r="BA25" s="452"/>
      <c r="BB25" s="452"/>
      <c r="BC25" s="453" t="str">
        <f>IFERROR(VLOOKUP(AU24,Serientermine,2,FALSE),"")</f>
        <v/>
      </c>
    </row>
    <row r="26" spans="1:55" ht="21.95" customHeight="1" x14ac:dyDescent="0.25">
      <c r="A26" s="542" t="s">
        <v>14</v>
      </c>
      <c r="B26" s="537">
        <f>B24+1</f>
        <v>44201</v>
      </c>
      <c r="C26" s="454" t="str">
        <f>IFERROR(VLOOKUP(B26,FeiertageBW[#All],2,FALSE),"")</f>
        <v/>
      </c>
      <c r="D26" s="455"/>
      <c r="E26" s="455"/>
      <c r="F26" s="455"/>
      <c r="G26" s="448"/>
      <c r="H26" s="447"/>
      <c r="I26" s="447"/>
      <c r="J26" s="449"/>
      <c r="K26" s="537">
        <f>K24+1</f>
        <v>44229</v>
      </c>
      <c r="L26" s="454" t="str">
        <f>IFERROR(VLOOKUP(K26,FeiertageBW[#All],2,FALSE),"")</f>
        <v/>
      </c>
      <c r="M26" s="455"/>
      <c r="N26" s="455"/>
      <c r="O26" s="455"/>
      <c r="P26" s="448"/>
      <c r="Q26" s="447"/>
      <c r="R26" s="447"/>
      <c r="S26" s="449"/>
      <c r="T26" s="544">
        <f>T24+1</f>
        <v>44257</v>
      </c>
      <c r="U26" s="454" t="str">
        <f>IFERROR(VLOOKUP(T26,FeiertageBW[#All],2,FALSE),"")</f>
        <v/>
      </c>
      <c r="V26" s="455"/>
      <c r="W26" s="455"/>
      <c r="X26" s="455"/>
      <c r="Y26" s="448"/>
      <c r="Z26" s="447"/>
      <c r="AA26" s="447"/>
      <c r="AB26" s="449"/>
      <c r="AC26" s="537">
        <f>AC24+1</f>
        <v>44292</v>
      </c>
      <c r="AD26" s="454" t="str">
        <f>IFERROR(VLOOKUP(AC26,FeiertageBW[#All],2,FALSE),"")</f>
        <v/>
      </c>
      <c r="AE26" s="455"/>
      <c r="AF26" s="455"/>
      <c r="AG26" s="455"/>
      <c r="AH26" s="448"/>
      <c r="AI26" s="447"/>
      <c r="AJ26" s="447"/>
      <c r="AK26" s="449"/>
      <c r="AL26" s="537">
        <f>AL24+1</f>
        <v>44320</v>
      </c>
      <c r="AM26" s="454" t="str">
        <f>IFERROR(VLOOKUP(AL26,FeiertageBW[#All],2,FALSE),"")</f>
        <v/>
      </c>
      <c r="AN26" s="455"/>
      <c r="AO26" s="455"/>
      <c r="AP26" s="455"/>
      <c r="AQ26" s="448"/>
      <c r="AR26" s="447"/>
      <c r="AS26" s="447"/>
      <c r="AT26" s="449"/>
      <c r="AU26" s="537">
        <f>AU24+1</f>
        <v>44355</v>
      </c>
      <c r="AV26" s="454" t="str">
        <f>IFERROR(VLOOKUP(AU26,FeiertageBW[#All],2,FALSE),"")</f>
        <v/>
      </c>
      <c r="AW26" s="455"/>
      <c r="AX26" s="455"/>
      <c r="AY26" s="455"/>
      <c r="AZ26" s="448"/>
      <c r="BA26" s="447"/>
      <c r="BB26" s="447"/>
      <c r="BC26" s="449"/>
    </row>
    <row r="27" spans="1:55" ht="21.95" customHeight="1" x14ac:dyDescent="0.25">
      <c r="A27" s="542"/>
      <c r="B27" s="541"/>
      <c r="C27" s="456" t="str">
        <f>IFERROR(VLOOKUP(B26,Ereignistabelle[],2,FALSE),"")</f>
        <v/>
      </c>
      <c r="D27" s="451"/>
      <c r="E27" s="451"/>
      <c r="F27" s="451"/>
      <c r="G27" s="451"/>
      <c r="H27" s="452"/>
      <c r="I27" s="452"/>
      <c r="J27" s="453" t="str">
        <f>IFERROR(VLOOKUP(B26,Serientermine,2,FALSE),"")</f>
        <v/>
      </c>
      <c r="K27" s="541"/>
      <c r="L27" s="456" t="str">
        <f>IFERROR(VLOOKUP(K26,Ereignistabelle[],2,FALSE),"")</f>
        <v/>
      </c>
      <c r="M27" s="451"/>
      <c r="N27" s="451"/>
      <c r="O27" s="451"/>
      <c r="P27" s="451"/>
      <c r="Q27" s="452"/>
      <c r="R27" s="452"/>
      <c r="S27" s="453" t="str">
        <f>IFERROR(VLOOKUP(K26,Serientermine,2,FALSE),"")</f>
        <v/>
      </c>
      <c r="T27" s="546"/>
      <c r="U27" s="456" t="str">
        <f>IFERROR(VLOOKUP(T26,Ereignistabelle[],2,FALSE),"")</f>
        <v/>
      </c>
      <c r="V27" s="451"/>
      <c r="W27" s="451"/>
      <c r="X27" s="451"/>
      <c r="Y27" s="451"/>
      <c r="Z27" s="452"/>
      <c r="AA27" s="452"/>
      <c r="AB27" s="453" t="str">
        <f>IFERROR(VLOOKUP(T26,Serientermine,2,FALSE),"")</f>
        <v/>
      </c>
      <c r="AC27" s="541"/>
      <c r="AD27" s="456" t="str">
        <f>IFERROR(VLOOKUP(AC26,Ereignistabelle[],2,FALSE),"")</f>
        <v/>
      </c>
      <c r="AE27" s="451"/>
      <c r="AF27" s="451"/>
      <c r="AG27" s="451"/>
      <c r="AH27" s="451"/>
      <c r="AI27" s="452"/>
      <c r="AJ27" s="452"/>
      <c r="AK27" s="453" t="str">
        <f>IFERROR(VLOOKUP(AC26,Serientermine,2,FALSE),"")</f>
        <v/>
      </c>
      <c r="AL27" s="541"/>
      <c r="AM27" s="456" t="str">
        <f>IFERROR(VLOOKUP(AL26,Ereignistabelle[],2,FALSE),"")</f>
        <v/>
      </c>
      <c r="AN27" s="451"/>
      <c r="AO27" s="451"/>
      <c r="AP27" s="451"/>
      <c r="AQ27" s="451"/>
      <c r="AR27" s="452"/>
      <c r="AS27" s="452"/>
      <c r="AT27" s="453" t="str">
        <f>IFERROR(VLOOKUP(AL26,Serientermine,2,FALSE),"")</f>
        <v/>
      </c>
      <c r="AU27" s="541"/>
      <c r="AV27" s="456" t="str">
        <f>IFERROR(VLOOKUP(AU26,Ereignistabelle[],2,FALSE),"")</f>
        <v/>
      </c>
      <c r="AW27" s="451"/>
      <c r="AX27" s="451"/>
      <c r="AY27" s="451"/>
      <c r="AZ27" s="451"/>
      <c r="BA27" s="452"/>
      <c r="BB27" s="452"/>
      <c r="BC27" s="453" t="str">
        <f>IFERROR(VLOOKUP(AU26,Serientermine,2,FALSE),"")</f>
        <v/>
      </c>
    </row>
    <row r="28" spans="1:55" ht="21.95" customHeight="1" x14ac:dyDescent="0.25">
      <c r="A28" s="542" t="s">
        <v>13</v>
      </c>
      <c r="B28" s="537">
        <f>B26+1</f>
        <v>44202</v>
      </c>
      <c r="C28" s="454" t="str">
        <f>IFERROR(VLOOKUP(B28,FeiertageBW[#All],2,FALSE),"")</f>
        <v>Heilige 3 Könige</v>
      </c>
      <c r="D28" s="455"/>
      <c r="E28" s="455"/>
      <c r="F28" s="455"/>
      <c r="G28" s="448"/>
      <c r="H28" s="447"/>
      <c r="I28" s="447"/>
      <c r="J28" s="449" t="str">
        <f>IF(B28&lt;&gt;"",TRUNC((B28-WEEKDAY(B28,2)-DATE(YEAR(B28+4-WEEKDAY(B28,2)),1,-10))/7)&amp;"","")</f>
        <v>1</v>
      </c>
      <c r="K28" s="537">
        <f>K26+1</f>
        <v>44230</v>
      </c>
      <c r="L28" s="454" t="str">
        <f>IFERROR(VLOOKUP(K28,FeiertageBW[#All],2,FALSE),"")</f>
        <v/>
      </c>
      <c r="M28" s="455"/>
      <c r="N28" s="455"/>
      <c r="O28" s="455"/>
      <c r="P28" s="448"/>
      <c r="Q28" s="447"/>
      <c r="R28" s="447"/>
      <c r="S28" s="449" t="str">
        <f>IF(K28&lt;&gt;"",TRUNC((K28-WEEKDAY(K28,2)-DATE(YEAR(K28+4-WEEKDAY(K28,2)),1,-10))/7)&amp;"","")</f>
        <v>5</v>
      </c>
      <c r="T28" s="544">
        <f>T26+1</f>
        <v>44258</v>
      </c>
      <c r="U28" s="454" t="str">
        <f>IFERROR(VLOOKUP(T28,FeiertageBW[#All],2,FALSE),"")</f>
        <v/>
      </c>
      <c r="V28" s="455"/>
      <c r="W28" s="455"/>
      <c r="X28" s="455"/>
      <c r="Y28" s="448"/>
      <c r="Z28" s="447"/>
      <c r="AA28" s="447"/>
      <c r="AB28" s="449" t="str">
        <f>IF(T28&lt;&gt;"",TRUNC((T28-WEEKDAY(T28,2)-DATE(YEAR(T28+4-WEEKDAY(T28,2)),1,-10))/7)&amp;"","")</f>
        <v>9</v>
      </c>
      <c r="AC28" s="537">
        <f>AC26+1</f>
        <v>44293</v>
      </c>
      <c r="AD28" s="454" t="str">
        <f>IFERROR(VLOOKUP(AC28,FeiertageBW[#All],2,FALSE),"")</f>
        <v/>
      </c>
      <c r="AE28" s="455"/>
      <c r="AF28" s="455"/>
      <c r="AG28" s="455"/>
      <c r="AH28" s="448"/>
      <c r="AI28" s="447"/>
      <c r="AJ28" s="447"/>
      <c r="AK28" s="449" t="str">
        <f>IF(AC28&lt;&gt;"",TRUNC((AC28-WEEKDAY(AC28,2)-DATE(YEAR(AC28+4-WEEKDAY(AC28,2)),1,-10))/7)&amp;"","")</f>
        <v>14</v>
      </c>
      <c r="AL28" s="537">
        <f>AL26+1</f>
        <v>44321</v>
      </c>
      <c r="AM28" s="454" t="str">
        <f>IFERROR(VLOOKUP(AL28,FeiertageBW[#All],2,FALSE),"")</f>
        <v/>
      </c>
      <c r="AN28" s="455"/>
      <c r="AO28" s="455"/>
      <c r="AP28" s="455"/>
      <c r="AQ28" s="448"/>
      <c r="AR28" s="447"/>
      <c r="AS28" s="447"/>
      <c r="AT28" s="449" t="str">
        <f>IF(AL28&lt;&gt;"",TRUNC((AL28-WEEKDAY(AL28,2)-DATE(YEAR(AL28+4-WEEKDAY(AL28,2)),1,-10))/7)&amp;"","")</f>
        <v>18</v>
      </c>
      <c r="AU28" s="537">
        <f>AU26+1</f>
        <v>44356</v>
      </c>
      <c r="AV28" s="454" t="str">
        <f>IFERROR(VLOOKUP(AU28,FeiertageBW[#All],2,FALSE),"")</f>
        <v/>
      </c>
      <c r="AW28" s="455"/>
      <c r="AX28" s="455"/>
      <c r="AY28" s="455"/>
      <c r="AZ28" s="448"/>
      <c r="BA28" s="447"/>
      <c r="BB28" s="447"/>
      <c r="BC28" s="449" t="str">
        <f>IF(AU28&lt;&gt;"",TRUNC((AU28-WEEKDAY(AU28,2)-DATE(YEAR(AU28+4-WEEKDAY(AU28,2)),1,-10))/7)&amp;"","")</f>
        <v>23</v>
      </c>
    </row>
    <row r="29" spans="1:55" ht="21.95" customHeight="1" x14ac:dyDescent="0.25">
      <c r="A29" s="542"/>
      <c r="B29" s="541"/>
      <c r="C29" s="456" t="str">
        <f>IFERROR(VLOOKUP(B28,Ereignistabelle[],2,FALSE),"")</f>
        <v/>
      </c>
      <c r="D29" s="451"/>
      <c r="E29" s="451"/>
      <c r="F29" s="451"/>
      <c r="G29" s="451"/>
      <c r="H29" s="452"/>
      <c r="I29" s="452"/>
      <c r="J29" s="453" t="str">
        <f>IFERROR(VLOOKUP(B28,Serientermine,2,FALSE),"")</f>
        <v/>
      </c>
      <c r="K29" s="541"/>
      <c r="L29" s="456" t="str">
        <f>IFERROR(VLOOKUP(K28,Ereignistabelle[],2,FALSE),"")</f>
        <v/>
      </c>
      <c r="M29" s="451"/>
      <c r="N29" s="451"/>
      <c r="O29" s="451"/>
      <c r="P29" s="451"/>
      <c r="Q29" s="452"/>
      <c r="R29" s="452"/>
      <c r="S29" s="453" t="str">
        <f>IFERROR(VLOOKUP(K28,Serientermine,2,FALSE),"")</f>
        <v/>
      </c>
      <c r="T29" s="546"/>
      <c r="U29" s="456" t="str">
        <f>IFERROR(VLOOKUP(T28,Ereignistabelle[],2,FALSE),"")</f>
        <v/>
      </c>
      <c r="V29" s="451"/>
      <c r="W29" s="451"/>
      <c r="X29" s="451"/>
      <c r="Y29" s="451"/>
      <c r="Z29" s="452"/>
      <c r="AA29" s="452"/>
      <c r="AB29" s="453" t="str">
        <f>IFERROR(VLOOKUP(T28,Serientermine,2,FALSE),"")</f>
        <v/>
      </c>
      <c r="AC29" s="541"/>
      <c r="AD29" s="456" t="str">
        <f>IFERROR(VLOOKUP(AC28,Ereignistabelle[],2,FALSE),"")</f>
        <v/>
      </c>
      <c r="AE29" s="451"/>
      <c r="AF29" s="451"/>
      <c r="AG29" s="451"/>
      <c r="AH29" s="451"/>
      <c r="AI29" s="452"/>
      <c r="AJ29" s="452"/>
      <c r="AK29" s="453" t="str">
        <f>IFERROR(VLOOKUP(AC28,Serientermine,2,FALSE),"")</f>
        <v/>
      </c>
      <c r="AL29" s="541"/>
      <c r="AM29" s="456" t="str">
        <f>IFERROR(VLOOKUP(AL28,Ereignistabelle[],2,FALSE),"")</f>
        <v/>
      </c>
      <c r="AN29" s="451"/>
      <c r="AO29" s="451"/>
      <c r="AP29" s="451"/>
      <c r="AQ29" s="451"/>
      <c r="AR29" s="452"/>
      <c r="AS29" s="452"/>
      <c r="AT29" s="453" t="str">
        <f>IFERROR(VLOOKUP(AL28,Serientermine,2,FALSE),"")</f>
        <v/>
      </c>
      <c r="AU29" s="541"/>
      <c r="AV29" s="456" t="str">
        <f>IFERROR(VLOOKUP(AU28,Ereignistabelle[],2,FALSE),"")</f>
        <v/>
      </c>
      <c r="AW29" s="451"/>
      <c r="AX29" s="451"/>
      <c r="AY29" s="451"/>
      <c r="AZ29" s="451"/>
      <c r="BA29" s="452"/>
      <c r="BB29" s="452"/>
      <c r="BC29" s="453" t="str">
        <f>IFERROR(VLOOKUP(AU28,Serientermine,2,FALSE),"")</f>
        <v/>
      </c>
    </row>
    <row r="30" spans="1:55" ht="21.95" customHeight="1" x14ac:dyDescent="0.25">
      <c r="A30" s="542" t="s">
        <v>12</v>
      </c>
      <c r="B30" s="537">
        <f>B28+1</f>
        <v>44203</v>
      </c>
      <c r="C30" s="454" t="str">
        <f>IFERROR(VLOOKUP(B30,FeiertageBW[#All],2,FALSE),"")</f>
        <v/>
      </c>
      <c r="D30" s="455"/>
      <c r="E30" s="455"/>
      <c r="F30" s="455"/>
      <c r="G30" s="448"/>
      <c r="H30" s="447"/>
      <c r="I30" s="447"/>
      <c r="J30" s="466"/>
      <c r="K30" s="537">
        <f>K28+1</f>
        <v>44231</v>
      </c>
      <c r="L30" s="454" t="str">
        <f>IFERROR(VLOOKUP(K30,FeiertageBW[#All],2,FALSE),"")</f>
        <v/>
      </c>
      <c r="M30" s="455"/>
      <c r="N30" s="455"/>
      <c r="O30" s="455"/>
      <c r="P30" s="448"/>
      <c r="Q30" s="447"/>
      <c r="R30" s="447"/>
      <c r="S30" s="466"/>
      <c r="T30" s="544">
        <f>T28+1</f>
        <v>44259</v>
      </c>
      <c r="U30" s="454" t="str">
        <f>IFERROR(VLOOKUP(T30,FeiertageBW[#All],2,FALSE),"")</f>
        <v/>
      </c>
      <c r="V30" s="455"/>
      <c r="W30" s="455"/>
      <c r="X30" s="455"/>
      <c r="Y30" s="448"/>
      <c r="Z30" s="447"/>
      <c r="AA30" s="447"/>
      <c r="AB30" s="466"/>
      <c r="AC30" s="537">
        <f>AC28+1</f>
        <v>44294</v>
      </c>
      <c r="AD30" s="454" t="str">
        <f>IFERROR(VLOOKUP(AC30,FeiertageBW[#All],2,FALSE),"")</f>
        <v/>
      </c>
      <c r="AE30" s="455"/>
      <c r="AF30" s="455"/>
      <c r="AG30" s="455"/>
      <c r="AH30" s="448"/>
      <c r="AI30" s="447"/>
      <c r="AJ30" s="447"/>
      <c r="AK30" s="466"/>
      <c r="AL30" s="537">
        <f>AL28+1</f>
        <v>44322</v>
      </c>
      <c r="AM30" s="454" t="str">
        <f>IFERROR(VLOOKUP(AL30,FeiertageBW[#All],2,FALSE),"")</f>
        <v/>
      </c>
      <c r="AN30" s="455"/>
      <c r="AO30" s="455"/>
      <c r="AP30" s="455"/>
      <c r="AQ30" s="448"/>
      <c r="AR30" s="447"/>
      <c r="AS30" s="447"/>
      <c r="AT30" s="466"/>
      <c r="AU30" s="537">
        <f>AU28+1</f>
        <v>44357</v>
      </c>
      <c r="AV30" s="454" t="str">
        <f>IFERROR(VLOOKUP(AU30,FeiertageBW[#All],2,FALSE),"")</f>
        <v/>
      </c>
      <c r="AW30" s="455"/>
      <c r="AX30" s="455"/>
      <c r="AY30" s="455"/>
      <c r="AZ30" s="448"/>
      <c r="BA30" s="447"/>
      <c r="BB30" s="447"/>
      <c r="BC30" s="449"/>
    </row>
    <row r="31" spans="1:55" ht="21.95" customHeight="1" x14ac:dyDescent="0.25">
      <c r="A31" s="542"/>
      <c r="B31" s="541"/>
      <c r="C31" s="456" t="str">
        <f>IFERROR(VLOOKUP(B30,Ereignistabelle[],2,FALSE),"")</f>
        <v/>
      </c>
      <c r="D31" s="451"/>
      <c r="E31" s="451"/>
      <c r="F31" s="451"/>
      <c r="G31" s="451"/>
      <c r="H31" s="452"/>
      <c r="I31" s="452"/>
      <c r="J31" s="467" t="str">
        <f>IFERROR(VLOOKUP(B30,Serientermine,2,FALSE),"")</f>
        <v/>
      </c>
      <c r="K31" s="541"/>
      <c r="L31" s="456" t="str">
        <f>IFERROR(VLOOKUP(K30,Ereignistabelle[],2,FALSE),"")</f>
        <v/>
      </c>
      <c r="M31" s="451"/>
      <c r="N31" s="451"/>
      <c r="O31" s="451"/>
      <c r="P31" s="451"/>
      <c r="Q31" s="452"/>
      <c r="R31" s="452"/>
      <c r="S31" s="467" t="str">
        <f>IFERROR(VLOOKUP(K30,Serientermine,2,FALSE),"")</f>
        <v/>
      </c>
      <c r="T31" s="546"/>
      <c r="U31" s="456" t="str">
        <f>IFERROR(VLOOKUP(T30,Ereignistabelle[],2,FALSE),"")</f>
        <v/>
      </c>
      <c r="V31" s="451"/>
      <c r="W31" s="451"/>
      <c r="X31" s="451"/>
      <c r="Y31" s="451"/>
      <c r="Z31" s="452"/>
      <c r="AA31" s="452"/>
      <c r="AB31" s="467" t="str">
        <f>IFERROR(VLOOKUP(T30,Serientermine,2,FALSE),"")</f>
        <v/>
      </c>
      <c r="AC31" s="541"/>
      <c r="AD31" s="456" t="str">
        <f>IFERROR(VLOOKUP(AC30,Ereignistabelle[],2,FALSE),"")</f>
        <v/>
      </c>
      <c r="AE31" s="451"/>
      <c r="AF31" s="451"/>
      <c r="AG31" s="451"/>
      <c r="AH31" s="451"/>
      <c r="AI31" s="452"/>
      <c r="AJ31" s="452"/>
      <c r="AK31" s="467" t="str">
        <f>IFERROR(VLOOKUP(AC30,Serientermine,2,FALSE),"")</f>
        <v/>
      </c>
      <c r="AL31" s="541"/>
      <c r="AM31" s="456" t="str">
        <f>IFERROR(VLOOKUP(AL30,Ereignistabelle[],2,FALSE),"")</f>
        <v/>
      </c>
      <c r="AN31" s="451"/>
      <c r="AO31" s="451"/>
      <c r="AP31" s="451"/>
      <c r="AQ31" s="451"/>
      <c r="AR31" s="452"/>
      <c r="AS31" s="452"/>
      <c r="AT31" s="467" t="str">
        <f>IFERROR(VLOOKUP(AL30,Serientermine,2,FALSE),"")</f>
        <v/>
      </c>
      <c r="AU31" s="541"/>
      <c r="AV31" s="456" t="str">
        <f>IFERROR(VLOOKUP(AU30,Ereignistabelle[],2,FALSE),"")</f>
        <v/>
      </c>
      <c r="AW31" s="451"/>
      <c r="AX31" s="451"/>
      <c r="AY31" s="451"/>
      <c r="AZ31" s="451"/>
      <c r="BA31" s="452"/>
      <c r="BB31" s="452"/>
      <c r="BC31" s="453" t="str">
        <f>IFERROR(VLOOKUP(AU30,Serientermine,2,FALSE),"")</f>
        <v/>
      </c>
    </row>
    <row r="32" spans="1:55" ht="21.95" customHeight="1" x14ac:dyDescent="0.25">
      <c r="A32" s="542" t="s">
        <v>15</v>
      </c>
      <c r="B32" s="537">
        <f>B30+1</f>
        <v>44204</v>
      </c>
      <c r="C32" s="454" t="str">
        <f>IFERROR(VLOOKUP(B32,FeiertageBW[#All],2,FALSE),"")</f>
        <v/>
      </c>
      <c r="D32" s="455"/>
      <c r="E32" s="455"/>
      <c r="F32" s="455"/>
      <c r="G32" s="448"/>
      <c r="H32" s="447"/>
      <c r="I32" s="447"/>
      <c r="J32" s="466"/>
      <c r="K32" s="537">
        <f>K30+1</f>
        <v>44232</v>
      </c>
      <c r="L32" s="454" t="str">
        <f>IFERROR(VLOOKUP(K32,FeiertageBW[#All],2,FALSE),"")</f>
        <v/>
      </c>
      <c r="M32" s="455"/>
      <c r="N32" s="455"/>
      <c r="O32" s="455"/>
      <c r="P32" s="448"/>
      <c r="Q32" s="447"/>
      <c r="R32" s="447"/>
      <c r="S32" s="466"/>
      <c r="T32" s="544">
        <f>T30+1</f>
        <v>44260</v>
      </c>
      <c r="U32" s="454" t="str">
        <f>IFERROR(VLOOKUP(T32,FeiertageBW[#All],2,FALSE),"")</f>
        <v/>
      </c>
      <c r="V32" s="455"/>
      <c r="W32" s="455"/>
      <c r="X32" s="455"/>
      <c r="Y32" s="448"/>
      <c r="Z32" s="447"/>
      <c r="AA32" s="447"/>
      <c r="AB32" s="466"/>
      <c r="AC32" s="537">
        <f>AC30+1</f>
        <v>44295</v>
      </c>
      <c r="AD32" s="454" t="str">
        <f>IFERROR(VLOOKUP(AC32,FeiertageBW[#All],2,FALSE),"")</f>
        <v/>
      </c>
      <c r="AE32" s="455"/>
      <c r="AF32" s="455"/>
      <c r="AG32" s="455"/>
      <c r="AH32" s="448"/>
      <c r="AI32" s="447"/>
      <c r="AJ32" s="447"/>
      <c r="AK32" s="466"/>
      <c r="AL32" s="537">
        <f>AL30+1</f>
        <v>44323</v>
      </c>
      <c r="AM32" s="454" t="str">
        <f>IFERROR(VLOOKUP(AL32,FeiertageBW[#All],2,FALSE),"")</f>
        <v/>
      </c>
      <c r="AN32" s="455"/>
      <c r="AO32" s="455"/>
      <c r="AP32" s="455"/>
      <c r="AQ32" s="448"/>
      <c r="AR32" s="447"/>
      <c r="AS32" s="447"/>
      <c r="AT32" s="466"/>
      <c r="AU32" s="537">
        <f>AU30+1</f>
        <v>44358</v>
      </c>
      <c r="AV32" s="454" t="str">
        <f>IFERROR(VLOOKUP(AU32,FeiertageBW[#All],2,FALSE),"")</f>
        <v/>
      </c>
      <c r="AW32" s="455"/>
      <c r="AX32" s="455"/>
      <c r="AY32" s="455"/>
      <c r="AZ32" s="448"/>
      <c r="BA32" s="447"/>
      <c r="BB32" s="447"/>
      <c r="BC32" s="449"/>
    </row>
    <row r="33" spans="1:55" ht="21.95" customHeight="1" x14ac:dyDescent="0.25">
      <c r="A33" s="542"/>
      <c r="B33" s="541"/>
      <c r="C33" s="456" t="str">
        <f>IFERROR(VLOOKUP(B32,Ereignistabelle[],2,FALSE),"")</f>
        <v/>
      </c>
      <c r="D33" s="448"/>
      <c r="E33" s="448"/>
      <c r="F33" s="448"/>
      <c r="G33" s="451"/>
      <c r="H33" s="452"/>
      <c r="I33" s="452"/>
      <c r="J33" s="467" t="str">
        <f>IFERROR(VLOOKUP(B32,Serientermine,2,FALSE),"")</f>
        <v/>
      </c>
      <c r="K33" s="541"/>
      <c r="L33" s="456" t="str">
        <f>IFERROR(VLOOKUP(K32,Ereignistabelle[],2,FALSE),"")</f>
        <v/>
      </c>
      <c r="M33" s="448"/>
      <c r="N33" s="448"/>
      <c r="O33" s="448"/>
      <c r="P33" s="451"/>
      <c r="Q33" s="452"/>
      <c r="R33" s="452"/>
      <c r="S33" s="467" t="str">
        <f>IFERROR(VLOOKUP(K32,Serientermine,2,FALSE),"")</f>
        <v/>
      </c>
      <c r="T33" s="546"/>
      <c r="U33" s="456" t="str">
        <f>IFERROR(VLOOKUP(T32,Ereignistabelle[],2,FALSE),"")</f>
        <v/>
      </c>
      <c r="V33" s="448"/>
      <c r="W33" s="448"/>
      <c r="X33" s="448"/>
      <c r="Y33" s="451"/>
      <c r="Z33" s="452"/>
      <c r="AA33" s="452"/>
      <c r="AB33" s="467" t="str">
        <f>IFERROR(VLOOKUP(T32,Serientermine,2,FALSE),"")</f>
        <v/>
      </c>
      <c r="AC33" s="541"/>
      <c r="AD33" s="456" t="str">
        <f>IFERROR(VLOOKUP(AC32,Ereignistabelle[],2,FALSE),"")</f>
        <v/>
      </c>
      <c r="AE33" s="448"/>
      <c r="AF33" s="448"/>
      <c r="AG33" s="448"/>
      <c r="AH33" s="451"/>
      <c r="AI33" s="452"/>
      <c r="AJ33" s="452"/>
      <c r="AK33" s="467" t="str">
        <f>IFERROR(VLOOKUP(AC32,Serientermine,2,FALSE),"")</f>
        <v/>
      </c>
      <c r="AL33" s="541"/>
      <c r="AM33" s="456" t="str">
        <f>IFERROR(VLOOKUP(AL32,Ereignistabelle[],2,FALSE),"")</f>
        <v/>
      </c>
      <c r="AN33" s="448"/>
      <c r="AO33" s="448"/>
      <c r="AP33" s="448"/>
      <c r="AQ33" s="451"/>
      <c r="AR33" s="452"/>
      <c r="AS33" s="452"/>
      <c r="AT33" s="467" t="str">
        <f>IFERROR(VLOOKUP(AL32,Serientermine,2,FALSE),"")</f>
        <v/>
      </c>
      <c r="AU33" s="541"/>
      <c r="AV33" s="456" t="str">
        <f>IFERROR(VLOOKUP(AU32,Ereignistabelle[],2,FALSE),"")</f>
        <v/>
      </c>
      <c r="AW33" s="448"/>
      <c r="AX33" s="448"/>
      <c r="AY33" s="448"/>
      <c r="AZ33" s="451"/>
      <c r="BA33" s="452"/>
      <c r="BB33" s="452"/>
      <c r="BC33" s="453" t="str">
        <f>IFERROR(VLOOKUP(AU32,Serientermine,2,FALSE),"")</f>
        <v/>
      </c>
    </row>
    <row r="34" spans="1:55" ht="21.95" customHeight="1" x14ac:dyDescent="0.25">
      <c r="A34" s="547" t="s">
        <v>16</v>
      </c>
      <c r="B34" s="539">
        <f>B32+1</f>
        <v>44205</v>
      </c>
      <c r="C34" s="457" t="str">
        <f>IFERROR(VLOOKUP(B34,FeiertageBW[#All],2,FALSE),"")</f>
        <v/>
      </c>
      <c r="D34" s="458"/>
      <c r="E34" s="458"/>
      <c r="F34" s="458"/>
      <c r="G34" s="459"/>
      <c r="H34" s="460"/>
      <c r="I34" s="460"/>
      <c r="J34" s="468"/>
      <c r="K34" s="539">
        <f>K32+1</f>
        <v>44233</v>
      </c>
      <c r="L34" s="457" t="str">
        <f>IFERROR(VLOOKUP(K34,FeiertageBW[#All],2,FALSE),"")</f>
        <v/>
      </c>
      <c r="M34" s="458"/>
      <c r="N34" s="458"/>
      <c r="O34" s="458"/>
      <c r="P34" s="459"/>
      <c r="Q34" s="460"/>
      <c r="R34" s="460"/>
      <c r="S34" s="468"/>
      <c r="T34" s="539">
        <f>T32+1</f>
        <v>44261</v>
      </c>
      <c r="U34" s="457" t="str">
        <f>IFERROR(VLOOKUP(T34,FeiertageBW[#All],2,FALSE),"")</f>
        <v/>
      </c>
      <c r="V34" s="458"/>
      <c r="W34" s="458"/>
      <c r="X34" s="458"/>
      <c r="Y34" s="459"/>
      <c r="Z34" s="460"/>
      <c r="AA34" s="460"/>
      <c r="AB34" s="468"/>
      <c r="AC34" s="539">
        <f>AC32+1</f>
        <v>44296</v>
      </c>
      <c r="AD34" s="457" t="str">
        <f>IFERROR(VLOOKUP(AC34,FeiertageBW[#All],2,FALSE),"")</f>
        <v/>
      </c>
      <c r="AE34" s="458"/>
      <c r="AF34" s="458"/>
      <c r="AG34" s="458"/>
      <c r="AH34" s="459"/>
      <c r="AI34" s="460"/>
      <c r="AJ34" s="460"/>
      <c r="AK34" s="468"/>
      <c r="AL34" s="539">
        <f>AL32+1</f>
        <v>44324</v>
      </c>
      <c r="AM34" s="457" t="str">
        <f>IFERROR(VLOOKUP(AL34,FeiertageBW[#All],2,FALSE),"")</f>
        <v/>
      </c>
      <c r="AN34" s="458"/>
      <c r="AO34" s="458"/>
      <c r="AP34" s="458"/>
      <c r="AQ34" s="459"/>
      <c r="AR34" s="460"/>
      <c r="AS34" s="460"/>
      <c r="AT34" s="468"/>
      <c r="AU34" s="539">
        <f>AU32+1</f>
        <v>44359</v>
      </c>
      <c r="AV34" s="457" t="str">
        <f>IFERROR(VLOOKUP(AU34,FeiertageBW[#All],2,FALSE),"")</f>
        <v/>
      </c>
      <c r="AW34" s="458"/>
      <c r="AX34" s="458"/>
      <c r="AY34" s="458"/>
      <c r="AZ34" s="459"/>
      <c r="BA34" s="460"/>
      <c r="BB34" s="460"/>
      <c r="BC34" s="461"/>
    </row>
    <row r="35" spans="1:55" ht="21.95" customHeight="1" x14ac:dyDescent="0.25">
      <c r="A35" s="547"/>
      <c r="B35" s="540"/>
      <c r="C35" s="462" t="str">
        <f>IFERROR(VLOOKUP(B34,Ereignistabelle[],2,FALSE),"")</f>
        <v/>
      </c>
      <c r="D35" s="463"/>
      <c r="E35" s="463"/>
      <c r="F35" s="463"/>
      <c r="G35" s="463"/>
      <c r="H35" s="464"/>
      <c r="I35" s="464"/>
      <c r="J35" s="469" t="str">
        <f>IFERROR(VLOOKUP(B34,Serientermine,2,FALSE),"")</f>
        <v/>
      </c>
      <c r="K35" s="540"/>
      <c r="L35" s="462" t="str">
        <f>IFERROR(VLOOKUP(K34,Ereignistabelle[],2,FALSE),"")</f>
        <v/>
      </c>
      <c r="M35" s="463"/>
      <c r="N35" s="463"/>
      <c r="O35" s="463"/>
      <c r="P35" s="463"/>
      <c r="Q35" s="464"/>
      <c r="R35" s="464"/>
      <c r="S35" s="469" t="str">
        <f>IFERROR(VLOOKUP(K34,Serientermine,2,FALSE),"")</f>
        <v/>
      </c>
      <c r="T35" s="540"/>
      <c r="U35" s="462" t="str">
        <f>IFERROR(VLOOKUP(T34,Ereignistabelle[],2,FALSE),"")</f>
        <v/>
      </c>
      <c r="V35" s="463"/>
      <c r="W35" s="463"/>
      <c r="X35" s="463"/>
      <c r="Y35" s="463"/>
      <c r="Z35" s="464"/>
      <c r="AA35" s="464"/>
      <c r="AB35" s="469" t="str">
        <f>IFERROR(VLOOKUP(T34,Serientermine,2,FALSE),"")</f>
        <v/>
      </c>
      <c r="AC35" s="540"/>
      <c r="AD35" s="462" t="str">
        <f>IFERROR(VLOOKUP(AC34,Ereignistabelle[],2,FALSE),"")</f>
        <v/>
      </c>
      <c r="AE35" s="463"/>
      <c r="AF35" s="463"/>
      <c r="AG35" s="463"/>
      <c r="AH35" s="463"/>
      <c r="AI35" s="464"/>
      <c r="AJ35" s="464"/>
      <c r="AK35" s="469" t="str">
        <f>IFERROR(VLOOKUP(AC34,Serientermine,2,FALSE),"")</f>
        <v/>
      </c>
      <c r="AL35" s="540"/>
      <c r="AM35" s="462" t="str">
        <f>IFERROR(VLOOKUP(AL34,Ereignistabelle[],2,FALSE),"")</f>
        <v/>
      </c>
      <c r="AN35" s="463"/>
      <c r="AO35" s="463"/>
      <c r="AP35" s="463"/>
      <c r="AQ35" s="463"/>
      <c r="AR35" s="464"/>
      <c r="AS35" s="464"/>
      <c r="AT35" s="469" t="str">
        <f>IFERROR(VLOOKUP(AL34,Serientermine,2,FALSE),"")</f>
        <v/>
      </c>
      <c r="AU35" s="540"/>
      <c r="AV35" s="462" t="str">
        <f>IFERROR(VLOOKUP(AU34,Ereignistabelle[],2,FALSE),"")</f>
        <v/>
      </c>
      <c r="AW35" s="463"/>
      <c r="AX35" s="463"/>
      <c r="AY35" s="463"/>
      <c r="AZ35" s="463"/>
      <c r="BA35" s="464"/>
      <c r="BB35" s="464"/>
      <c r="BC35" s="465" t="str">
        <f>IFERROR(VLOOKUP(AU34,Serientermine,2,FALSE),"")</f>
        <v/>
      </c>
    </row>
    <row r="36" spans="1:55" ht="21.95" customHeight="1" x14ac:dyDescent="0.25">
      <c r="A36" s="547" t="s">
        <v>17</v>
      </c>
      <c r="B36" s="539">
        <f>B34+1</f>
        <v>44206</v>
      </c>
      <c r="C36" s="457" t="str">
        <f>IFERROR(VLOOKUP(B36,FeiertageBW[#All],2,FALSE),"")</f>
        <v/>
      </c>
      <c r="D36" s="458"/>
      <c r="E36" s="458"/>
      <c r="F36" s="458"/>
      <c r="G36" s="459"/>
      <c r="H36" s="460"/>
      <c r="I36" s="460"/>
      <c r="J36" s="468"/>
      <c r="K36" s="539">
        <f>K34+1</f>
        <v>44234</v>
      </c>
      <c r="L36" s="457" t="str">
        <f>IFERROR(VLOOKUP(K36,FeiertageBW[#All],2,FALSE),"")</f>
        <v/>
      </c>
      <c r="M36" s="458"/>
      <c r="N36" s="458"/>
      <c r="O36" s="458"/>
      <c r="P36" s="459"/>
      <c r="Q36" s="460"/>
      <c r="R36" s="460"/>
      <c r="S36" s="468"/>
      <c r="T36" s="539">
        <f>T34+1</f>
        <v>44262</v>
      </c>
      <c r="U36" s="457" t="str">
        <f>IFERROR(VLOOKUP(T36,FeiertageBW[#All],2,FALSE),"")</f>
        <v/>
      </c>
      <c r="V36" s="458"/>
      <c r="W36" s="458"/>
      <c r="X36" s="458"/>
      <c r="Y36" s="459"/>
      <c r="Z36" s="460"/>
      <c r="AA36" s="460"/>
      <c r="AB36" s="468"/>
      <c r="AC36" s="539">
        <f>AC34+1</f>
        <v>44297</v>
      </c>
      <c r="AD36" s="457" t="str">
        <f>IFERROR(VLOOKUP(AC36,FeiertageBW[#All],2,FALSE),"")</f>
        <v/>
      </c>
      <c r="AE36" s="458"/>
      <c r="AF36" s="458"/>
      <c r="AG36" s="458"/>
      <c r="AH36" s="459"/>
      <c r="AI36" s="460"/>
      <c r="AJ36" s="460"/>
      <c r="AK36" s="468"/>
      <c r="AL36" s="539">
        <f>AL34+1</f>
        <v>44325</v>
      </c>
      <c r="AM36" s="457" t="str">
        <f>IFERROR(VLOOKUP(AL36,FeiertageBW[#All],2,FALSE),"")</f>
        <v/>
      </c>
      <c r="AN36" s="458"/>
      <c r="AO36" s="458"/>
      <c r="AP36" s="458"/>
      <c r="AQ36" s="459"/>
      <c r="AR36" s="460"/>
      <c r="AS36" s="460"/>
      <c r="AT36" s="468"/>
      <c r="AU36" s="539">
        <f>AU34+1</f>
        <v>44360</v>
      </c>
      <c r="AV36" s="457" t="str">
        <f>IFERROR(VLOOKUP(AU36,FeiertageBW[#All],2,FALSE),"")</f>
        <v/>
      </c>
      <c r="AW36" s="458"/>
      <c r="AX36" s="458"/>
      <c r="AY36" s="458"/>
      <c r="AZ36" s="459"/>
      <c r="BA36" s="460"/>
      <c r="BB36" s="460"/>
      <c r="BC36" s="461"/>
    </row>
    <row r="37" spans="1:55" ht="21.95" customHeight="1" x14ac:dyDescent="0.25">
      <c r="A37" s="547"/>
      <c r="B37" s="540"/>
      <c r="C37" s="462" t="str">
        <f>IFERROR(VLOOKUP(B36,Ereignistabelle[],2,FALSE),"")</f>
        <v/>
      </c>
      <c r="D37" s="463"/>
      <c r="E37" s="463"/>
      <c r="F37" s="463"/>
      <c r="G37" s="463"/>
      <c r="H37" s="464"/>
      <c r="I37" s="464"/>
      <c r="J37" s="469" t="str">
        <f>IFERROR(VLOOKUP(B36,Serientermine,2,FALSE),"")</f>
        <v/>
      </c>
      <c r="K37" s="540"/>
      <c r="L37" s="462" t="str">
        <f>IFERROR(VLOOKUP(K36,Ereignistabelle[],2,FALSE),"")</f>
        <v/>
      </c>
      <c r="M37" s="463"/>
      <c r="N37" s="463"/>
      <c r="O37" s="463"/>
      <c r="P37" s="463"/>
      <c r="Q37" s="464"/>
      <c r="R37" s="464"/>
      <c r="S37" s="469" t="str">
        <f>IFERROR(VLOOKUP(K36,Serientermine,2,FALSE),"")</f>
        <v/>
      </c>
      <c r="T37" s="540"/>
      <c r="U37" s="462" t="str">
        <f>IFERROR(VLOOKUP(T36,Ereignistabelle[],2,FALSE),"")</f>
        <v/>
      </c>
      <c r="V37" s="463"/>
      <c r="W37" s="463"/>
      <c r="X37" s="463"/>
      <c r="Y37" s="463"/>
      <c r="Z37" s="464"/>
      <c r="AA37" s="464"/>
      <c r="AB37" s="469" t="str">
        <f>IFERROR(VLOOKUP(T36,Serientermine,2,FALSE),"")</f>
        <v/>
      </c>
      <c r="AC37" s="540"/>
      <c r="AD37" s="462" t="str">
        <f>IFERROR(VLOOKUP(AC36,Ereignistabelle[],2,FALSE),"")</f>
        <v/>
      </c>
      <c r="AE37" s="463"/>
      <c r="AF37" s="463"/>
      <c r="AG37" s="463"/>
      <c r="AH37" s="463"/>
      <c r="AI37" s="464"/>
      <c r="AJ37" s="464"/>
      <c r="AK37" s="469" t="str">
        <f>IFERROR(VLOOKUP(AC36,Serientermine,2,FALSE),"")</f>
        <v/>
      </c>
      <c r="AL37" s="540"/>
      <c r="AM37" s="462" t="str">
        <f>IFERROR(VLOOKUP(AL36,Ereignistabelle[],2,FALSE),"")</f>
        <v/>
      </c>
      <c r="AN37" s="463"/>
      <c r="AO37" s="463"/>
      <c r="AP37" s="463"/>
      <c r="AQ37" s="463"/>
      <c r="AR37" s="464"/>
      <c r="AS37" s="464"/>
      <c r="AT37" s="469" t="str">
        <f>IFERROR(VLOOKUP(AL36,Serientermine,2,FALSE),"")</f>
        <v/>
      </c>
      <c r="AU37" s="540"/>
      <c r="AV37" s="462" t="str">
        <f>IFERROR(VLOOKUP(AU36,Ereignistabelle[],2,FALSE),"")</f>
        <v/>
      </c>
      <c r="AW37" s="463"/>
      <c r="AX37" s="463"/>
      <c r="AY37" s="463"/>
      <c r="AZ37" s="463"/>
      <c r="BA37" s="464"/>
      <c r="BB37" s="464"/>
      <c r="BC37" s="465" t="str">
        <f>IFERROR(VLOOKUP(AU36,Serientermine,2,FALSE),"")</f>
        <v/>
      </c>
    </row>
    <row r="38" spans="1:55" ht="21.95" customHeight="1" x14ac:dyDescent="0.25">
      <c r="A38" s="542" t="s">
        <v>18</v>
      </c>
      <c r="B38" s="537">
        <f>B36+1</f>
        <v>44207</v>
      </c>
      <c r="C38" s="454" t="str">
        <f>IFERROR(VLOOKUP(B38,FeiertageBW[#All],2,FALSE),"")</f>
        <v/>
      </c>
      <c r="D38" s="455"/>
      <c r="E38" s="455"/>
      <c r="F38" s="455"/>
      <c r="G38" s="448"/>
      <c r="H38" s="447"/>
      <c r="I38" s="447"/>
      <c r="J38" s="466"/>
      <c r="K38" s="537">
        <f>K36+1</f>
        <v>44235</v>
      </c>
      <c r="L38" s="454" t="str">
        <f>IFERROR(VLOOKUP(K38,FeiertageBW[#All],2,FALSE),"")</f>
        <v/>
      </c>
      <c r="M38" s="455"/>
      <c r="N38" s="455"/>
      <c r="O38" s="455"/>
      <c r="P38" s="448"/>
      <c r="Q38" s="447"/>
      <c r="R38" s="447"/>
      <c r="S38" s="466"/>
      <c r="T38" s="544">
        <f>T36+1</f>
        <v>44263</v>
      </c>
      <c r="U38" s="454" t="str">
        <f>IFERROR(VLOOKUP(T38,FeiertageBW[#All],2,FALSE),"")</f>
        <v/>
      </c>
      <c r="V38" s="455"/>
      <c r="W38" s="455"/>
      <c r="X38" s="455"/>
      <c r="Y38" s="448"/>
      <c r="Z38" s="447"/>
      <c r="AA38" s="447"/>
      <c r="AB38" s="466"/>
      <c r="AC38" s="537">
        <f>AC36+1</f>
        <v>44298</v>
      </c>
      <c r="AD38" s="454" t="str">
        <f>IFERROR(VLOOKUP(AC38,FeiertageBW[#All],2,FALSE),"")</f>
        <v/>
      </c>
      <c r="AE38" s="455"/>
      <c r="AF38" s="455"/>
      <c r="AG38" s="455"/>
      <c r="AH38" s="448"/>
      <c r="AI38" s="447"/>
      <c r="AJ38" s="447"/>
      <c r="AK38" s="466"/>
      <c r="AL38" s="537">
        <f>AL36+1</f>
        <v>44326</v>
      </c>
      <c r="AM38" s="454" t="str">
        <f>IFERROR(VLOOKUP(AL38,FeiertageBW[#All],2,FALSE),"")</f>
        <v/>
      </c>
      <c r="AN38" s="455"/>
      <c r="AO38" s="455"/>
      <c r="AP38" s="455"/>
      <c r="AQ38" s="448"/>
      <c r="AR38" s="447"/>
      <c r="AS38" s="447"/>
      <c r="AT38" s="466"/>
      <c r="AU38" s="537">
        <f>AU36+1</f>
        <v>44361</v>
      </c>
      <c r="AV38" s="454" t="str">
        <f>IFERROR(VLOOKUP(AU38,FeiertageBW[#All],2,FALSE),"")</f>
        <v/>
      </c>
      <c r="AW38" s="455"/>
      <c r="AX38" s="455"/>
      <c r="AY38" s="455"/>
      <c r="AZ38" s="448"/>
      <c r="BA38" s="447"/>
      <c r="BB38" s="447"/>
      <c r="BC38" s="449"/>
    </row>
    <row r="39" spans="1:55" ht="21.95" customHeight="1" x14ac:dyDescent="0.25">
      <c r="A39" s="542"/>
      <c r="B39" s="541"/>
      <c r="C39" s="456" t="str">
        <f>IFERROR(VLOOKUP(B38,Ereignistabelle[],2,FALSE),"")</f>
        <v/>
      </c>
      <c r="D39" s="451"/>
      <c r="E39" s="451"/>
      <c r="F39" s="451"/>
      <c r="G39" s="451"/>
      <c r="H39" s="452"/>
      <c r="I39" s="452"/>
      <c r="J39" s="467" t="str">
        <f>IFERROR(VLOOKUP(B38,Serientermine,2,FALSE),"")</f>
        <v/>
      </c>
      <c r="K39" s="541"/>
      <c r="L39" s="456" t="str">
        <f>IFERROR(VLOOKUP(K38,Ereignistabelle[],2,FALSE),"")</f>
        <v/>
      </c>
      <c r="M39" s="451"/>
      <c r="N39" s="451"/>
      <c r="O39" s="451"/>
      <c r="P39" s="451"/>
      <c r="Q39" s="452"/>
      <c r="R39" s="452"/>
      <c r="S39" s="467" t="str">
        <f>IFERROR(VLOOKUP(K38,Serientermine,2,FALSE),"")</f>
        <v/>
      </c>
      <c r="T39" s="546"/>
      <c r="U39" s="456" t="str">
        <f>IFERROR(VLOOKUP(T38,Ereignistabelle[],2,FALSE),"")</f>
        <v/>
      </c>
      <c r="V39" s="451"/>
      <c r="W39" s="451"/>
      <c r="X39" s="451"/>
      <c r="Y39" s="451"/>
      <c r="Z39" s="452"/>
      <c r="AA39" s="452"/>
      <c r="AB39" s="467" t="str">
        <f>IFERROR(VLOOKUP(T38,Serientermine,2,FALSE),"")</f>
        <v/>
      </c>
      <c r="AC39" s="541"/>
      <c r="AD39" s="456" t="str">
        <f>IFERROR(VLOOKUP(AC38,Ereignistabelle[],2,FALSE),"")</f>
        <v/>
      </c>
      <c r="AE39" s="451"/>
      <c r="AF39" s="451"/>
      <c r="AG39" s="451"/>
      <c r="AH39" s="451"/>
      <c r="AI39" s="452"/>
      <c r="AJ39" s="452"/>
      <c r="AK39" s="467" t="str">
        <f>IFERROR(VLOOKUP(AC38,Serientermine,2,FALSE),"")</f>
        <v/>
      </c>
      <c r="AL39" s="541"/>
      <c r="AM39" s="456" t="str">
        <f>IFERROR(VLOOKUP(AL38,Ereignistabelle[],2,FALSE),"")</f>
        <v/>
      </c>
      <c r="AN39" s="451"/>
      <c r="AO39" s="451"/>
      <c r="AP39" s="451"/>
      <c r="AQ39" s="451"/>
      <c r="AR39" s="452"/>
      <c r="AS39" s="452"/>
      <c r="AT39" s="467" t="str">
        <f>IFERROR(VLOOKUP(AL38,Serientermine,2,FALSE),"")</f>
        <v/>
      </c>
      <c r="AU39" s="541"/>
      <c r="AV39" s="456" t="str">
        <f>IFERROR(VLOOKUP(AU38,Ereignistabelle[],2,FALSE),"")</f>
        <v/>
      </c>
      <c r="AW39" s="451"/>
      <c r="AX39" s="451"/>
      <c r="AY39" s="451"/>
      <c r="AZ39" s="451"/>
      <c r="BA39" s="452"/>
      <c r="BB39" s="452"/>
      <c r="BC39" s="453" t="str">
        <f>IFERROR(VLOOKUP(AU38,Serientermine,2,FALSE),"")</f>
        <v/>
      </c>
    </row>
    <row r="40" spans="1:55" ht="21.95" customHeight="1" x14ac:dyDescent="0.25">
      <c r="A40" s="542" t="s">
        <v>14</v>
      </c>
      <c r="B40" s="537">
        <f>B38+1</f>
        <v>44208</v>
      </c>
      <c r="C40" s="454" t="str">
        <f>IFERROR(VLOOKUP(B40,FeiertageBW[#All],2,FALSE),"")</f>
        <v/>
      </c>
      <c r="D40" s="455"/>
      <c r="E40" s="455"/>
      <c r="F40" s="455"/>
      <c r="G40" s="448"/>
      <c r="H40" s="447"/>
      <c r="I40" s="447"/>
      <c r="J40" s="466"/>
      <c r="K40" s="537">
        <f>K38+1</f>
        <v>44236</v>
      </c>
      <c r="L40" s="454" t="str">
        <f>IFERROR(VLOOKUP(K40,FeiertageBW[#All],2,FALSE),"")</f>
        <v/>
      </c>
      <c r="M40" s="455"/>
      <c r="N40" s="455"/>
      <c r="O40" s="455"/>
      <c r="P40" s="448"/>
      <c r="Q40" s="447"/>
      <c r="R40" s="447"/>
      <c r="S40" s="466"/>
      <c r="T40" s="544">
        <f>T38+1</f>
        <v>44264</v>
      </c>
      <c r="U40" s="454" t="str">
        <f>IFERROR(VLOOKUP(T40,FeiertageBW[#All],2,FALSE),"")</f>
        <v/>
      </c>
      <c r="V40" s="455"/>
      <c r="W40" s="455"/>
      <c r="X40" s="455"/>
      <c r="Y40" s="448"/>
      <c r="Z40" s="447"/>
      <c r="AA40" s="447"/>
      <c r="AB40" s="466"/>
      <c r="AC40" s="537">
        <f>AC38+1</f>
        <v>44299</v>
      </c>
      <c r="AD40" s="454" t="str">
        <f>IFERROR(VLOOKUP(AC40,FeiertageBW[#All],2,FALSE),"")</f>
        <v/>
      </c>
      <c r="AE40" s="455"/>
      <c r="AF40" s="455"/>
      <c r="AG40" s="455"/>
      <c r="AH40" s="448"/>
      <c r="AI40" s="447"/>
      <c r="AJ40" s="447"/>
      <c r="AK40" s="466"/>
      <c r="AL40" s="537">
        <f>AL38+1</f>
        <v>44327</v>
      </c>
      <c r="AM40" s="454" t="str">
        <f>IFERROR(VLOOKUP(AL40,FeiertageBW[#All],2,FALSE),"")</f>
        <v/>
      </c>
      <c r="AN40" s="455"/>
      <c r="AO40" s="455"/>
      <c r="AP40" s="455"/>
      <c r="AQ40" s="448"/>
      <c r="AR40" s="447"/>
      <c r="AS40" s="447"/>
      <c r="AT40" s="466"/>
      <c r="AU40" s="537">
        <f>AU38+1</f>
        <v>44362</v>
      </c>
      <c r="AV40" s="454" t="str">
        <f>IFERROR(VLOOKUP(AU40,FeiertageBW[#All],2,FALSE),"")</f>
        <v/>
      </c>
      <c r="AW40" s="455"/>
      <c r="AX40" s="455"/>
      <c r="AY40" s="455"/>
      <c r="AZ40" s="448"/>
      <c r="BA40" s="447"/>
      <c r="BB40" s="447"/>
      <c r="BC40" s="449"/>
    </row>
    <row r="41" spans="1:55" ht="21.95" customHeight="1" x14ac:dyDescent="0.25">
      <c r="A41" s="542"/>
      <c r="B41" s="541"/>
      <c r="C41" s="456" t="str">
        <f>IFERROR(VLOOKUP(B40,Ereignistabelle[],2,FALSE),"")</f>
        <v/>
      </c>
      <c r="D41" s="451"/>
      <c r="E41" s="451"/>
      <c r="F41" s="451"/>
      <c r="G41" s="451"/>
      <c r="H41" s="452"/>
      <c r="I41" s="452"/>
      <c r="J41" s="467" t="str">
        <f>IFERROR(VLOOKUP(B40,Serientermine,2,FALSE),"")</f>
        <v/>
      </c>
      <c r="K41" s="541"/>
      <c r="L41" s="456" t="str">
        <f>IFERROR(VLOOKUP(K40,Ereignistabelle[],2,FALSE),"")</f>
        <v/>
      </c>
      <c r="M41" s="451"/>
      <c r="N41" s="451"/>
      <c r="O41" s="451"/>
      <c r="P41" s="451"/>
      <c r="Q41" s="452"/>
      <c r="R41" s="452"/>
      <c r="S41" s="467" t="str">
        <f>IFERROR(VLOOKUP(K40,Serientermine,2,FALSE),"")</f>
        <v/>
      </c>
      <c r="T41" s="546"/>
      <c r="U41" s="456" t="str">
        <f>IFERROR(VLOOKUP(T40,Ereignistabelle[],2,FALSE),"")</f>
        <v/>
      </c>
      <c r="V41" s="451"/>
      <c r="W41" s="451"/>
      <c r="X41" s="451"/>
      <c r="Y41" s="451"/>
      <c r="Z41" s="452"/>
      <c r="AA41" s="452"/>
      <c r="AB41" s="467" t="str">
        <f>IFERROR(VLOOKUP(T40,Serientermine,2,FALSE),"")</f>
        <v/>
      </c>
      <c r="AC41" s="541"/>
      <c r="AD41" s="456" t="str">
        <f>IFERROR(VLOOKUP(AC40,Ereignistabelle[],2,FALSE),"")</f>
        <v/>
      </c>
      <c r="AE41" s="451"/>
      <c r="AF41" s="451"/>
      <c r="AG41" s="451"/>
      <c r="AH41" s="451"/>
      <c r="AI41" s="452"/>
      <c r="AJ41" s="452"/>
      <c r="AK41" s="467" t="str">
        <f>IFERROR(VLOOKUP(AC40,Serientermine,2,FALSE),"")</f>
        <v/>
      </c>
      <c r="AL41" s="541"/>
      <c r="AM41" s="456" t="str">
        <f>IFERROR(VLOOKUP(AL40,Ereignistabelle[],2,FALSE),"")</f>
        <v/>
      </c>
      <c r="AN41" s="451"/>
      <c r="AO41" s="451"/>
      <c r="AP41" s="451"/>
      <c r="AQ41" s="451"/>
      <c r="AR41" s="452"/>
      <c r="AS41" s="452"/>
      <c r="AT41" s="467" t="str">
        <f>IFERROR(VLOOKUP(AL40,Serientermine,2,FALSE),"")</f>
        <v/>
      </c>
      <c r="AU41" s="541"/>
      <c r="AV41" s="456" t="str">
        <f>IFERROR(VLOOKUP(AU40,Ereignistabelle[],2,FALSE),"")</f>
        <v/>
      </c>
      <c r="AW41" s="451"/>
      <c r="AX41" s="451"/>
      <c r="AY41" s="451"/>
      <c r="AZ41" s="451"/>
      <c r="BA41" s="452"/>
      <c r="BB41" s="452"/>
      <c r="BC41" s="453" t="str">
        <f>IFERROR(VLOOKUP(AU40,Serientermine,2,FALSE),"")</f>
        <v/>
      </c>
    </row>
    <row r="42" spans="1:55" ht="21.95" customHeight="1" x14ac:dyDescent="0.25">
      <c r="A42" s="542" t="s">
        <v>13</v>
      </c>
      <c r="B42" s="537">
        <f t="shared" ref="B42" si="1">B40+1</f>
        <v>44209</v>
      </c>
      <c r="C42" s="454" t="str">
        <f>IFERROR(VLOOKUP(B42,FeiertageBW[#All],2,FALSE),"")</f>
        <v/>
      </c>
      <c r="D42" s="455"/>
      <c r="E42" s="455"/>
      <c r="F42" s="455"/>
      <c r="G42" s="448"/>
      <c r="H42" s="447"/>
      <c r="I42" s="447"/>
      <c r="J42" s="466" t="str">
        <f>IF(B42&lt;&gt;"",TRUNC((B42-WEEKDAY(B42,2)-DATE(YEAR(B42+4-WEEKDAY(B42,2)),1,-10))/7)&amp;"","")</f>
        <v>2</v>
      </c>
      <c r="K42" s="537">
        <f t="shared" ref="K42" si="2">K40+1</f>
        <v>44237</v>
      </c>
      <c r="L42" s="454" t="str">
        <f>IFERROR(VLOOKUP(K42,FeiertageBW[#All],2,FALSE),"")</f>
        <v/>
      </c>
      <c r="M42" s="455"/>
      <c r="N42" s="455"/>
      <c r="O42" s="455"/>
      <c r="P42" s="448"/>
      <c r="Q42" s="447"/>
      <c r="R42" s="447"/>
      <c r="S42" s="466" t="str">
        <f>IF(K42&lt;&gt;"",TRUNC((K42-WEEKDAY(K42,2)-DATE(YEAR(K42+4-WEEKDAY(K42,2)),1,-10))/7)&amp;"","")</f>
        <v>6</v>
      </c>
      <c r="T42" s="544">
        <f t="shared" ref="T42" si="3">T40+1</f>
        <v>44265</v>
      </c>
      <c r="U42" s="454" t="str">
        <f>IFERROR(VLOOKUP(T42,FeiertageBW[#All],2,FALSE),"")</f>
        <v/>
      </c>
      <c r="V42" s="455"/>
      <c r="W42" s="455"/>
      <c r="X42" s="455"/>
      <c r="Y42" s="448"/>
      <c r="Z42" s="447"/>
      <c r="AA42" s="447"/>
      <c r="AB42" s="466" t="str">
        <f>IF(T42&lt;&gt;"",TRUNC((T42-WEEKDAY(T42,2)-DATE(YEAR(T42+4-WEEKDAY(T42,2)),1,-10))/7)&amp;"","")</f>
        <v>10</v>
      </c>
      <c r="AC42" s="537">
        <f t="shared" ref="AC42" si="4">AC40+1</f>
        <v>44300</v>
      </c>
      <c r="AD42" s="454" t="str">
        <f>IFERROR(VLOOKUP(AC42,FeiertageBW[#All],2,FALSE),"")</f>
        <v/>
      </c>
      <c r="AE42" s="455"/>
      <c r="AF42" s="455"/>
      <c r="AG42" s="455"/>
      <c r="AH42" s="448"/>
      <c r="AI42" s="447"/>
      <c r="AJ42" s="447"/>
      <c r="AK42" s="466" t="str">
        <f>IF(AC42&lt;&gt;"",TRUNC((AC42-WEEKDAY(AC42,2)-DATE(YEAR(AC42+4-WEEKDAY(AC42,2)),1,-10))/7)&amp;"","")</f>
        <v>15</v>
      </c>
      <c r="AL42" s="537">
        <f t="shared" ref="AL42" si="5">AL40+1</f>
        <v>44328</v>
      </c>
      <c r="AM42" s="454" t="str">
        <f>IFERROR(VLOOKUP(AL42,FeiertageBW[#All],2,FALSE),"")</f>
        <v/>
      </c>
      <c r="AN42" s="455"/>
      <c r="AO42" s="455"/>
      <c r="AP42" s="455"/>
      <c r="AQ42" s="448"/>
      <c r="AR42" s="447"/>
      <c r="AS42" s="447"/>
      <c r="AT42" s="466" t="str">
        <f>IF(AL42&lt;&gt;"",TRUNC((AL42-WEEKDAY(AL42,2)-DATE(YEAR(AL42+4-WEEKDAY(AL42,2)),1,-10))/7)&amp;"","")</f>
        <v>19</v>
      </c>
      <c r="AU42" s="537">
        <f t="shared" ref="AU42" si="6">AU40+1</f>
        <v>44363</v>
      </c>
      <c r="AV42" s="454" t="str">
        <f>IFERROR(VLOOKUP(AU42,FeiertageBW[#All],2,FALSE),"")</f>
        <v/>
      </c>
      <c r="AW42" s="455"/>
      <c r="AX42" s="455"/>
      <c r="AY42" s="455"/>
      <c r="AZ42" s="448"/>
      <c r="BA42" s="447"/>
      <c r="BB42" s="447"/>
      <c r="BC42" s="449" t="str">
        <f>IF(AU42&lt;&gt;"",TRUNC((AU42-WEEKDAY(AU42,2)-DATE(YEAR(AU42+4-WEEKDAY(AU42,2)),1,-10))/7)&amp;"","")</f>
        <v>24</v>
      </c>
    </row>
    <row r="43" spans="1:55" ht="21.95" customHeight="1" x14ac:dyDescent="0.25">
      <c r="A43" s="542"/>
      <c r="B43" s="541"/>
      <c r="C43" s="456" t="str">
        <f>IFERROR(VLOOKUP(B42,Ereignistabelle[],2,FALSE),"")</f>
        <v/>
      </c>
      <c r="D43" s="451"/>
      <c r="E43" s="451"/>
      <c r="F43" s="451"/>
      <c r="G43" s="451"/>
      <c r="H43" s="452"/>
      <c r="I43" s="452"/>
      <c r="J43" s="467" t="str">
        <f>IFERROR(VLOOKUP(B42,Serientermine,2,FALSE),"")</f>
        <v/>
      </c>
      <c r="K43" s="541"/>
      <c r="L43" s="456" t="str">
        <f>IFERROR(VLOOKUP(K42,Ereignistabelle[],2,FALSE),"")</f>
        <v/>
      </c>
      <c r="M43" s="451"/>
      <c r="N43" s="451"/>
      <c r="O43" s="451"/>
      <c r="P43" s="451"/>
      <c r="Q43" s="452"/>
      <c r="R43" s="452"/>
      <c r="S43" s="467" t="str">
        <f>IFERROR(VLOOKUP(K42,Serientermine,2,FALSE),"")</f>
        <v/>
      </c>
      <c r="T43" s="546"/>
      <c r="U43" s="456" t="str">
        <f>IFERROR(VLOOKUP(T42,Ereignistabelle[],2,FALSE),"")</f>
        <v/>
      </c>
      <c r="V43" s="451"/>
      <c r="W43" s="451"/>
      <c r="X43" s="451"/>
      <c r="Y43" s="451"/>
      <c r="Z43" s="452"/>
      <c r="AA43" s="452"/>
      <c r="AB43" s="467" t="str">
        <f>IFERROR(VLOOKUP(T42,Serientermine,2,FALSE),"")</f>
        <v/>
      </c>
      <c r="AC43" s="541"/>
      <c r="AD43" s="456" t="str">
        <f>IFERROR(VLOOKUP(AC42,Ereignistabelle[],2,FALSE),"")</f>
        <v/>
      </c>
      <c r="AE43" s="451"/>
      <c r="AF43" s="451"/>
      <c r="AG43" s="451"/>
      <c r="AH43" s="451"/>
      <c r="AI43" s="452"/>
      <c r="AJ43" s="452"/>
      <c r="AK43" s="467" t="str">
        <f>IFERROR(VLOOKUP(AC42,Serientermine,2,FALSE),"")</f>
        <v/>
      </c>
      <c r="AL43" s="541"/>
      <c r="AM43" s="456" t="str">
        <f>IFERROR(VLOOKUP(AL42,Ereignistabelle[],2,FALSE),"")</f>
        <v/>
      </c>
      <c r="AN43" s="451"/>
      <c r="AO43" s="451"/>
      <c r="AP43" s="451"/>
      <c r="AQ43" s="451"/>
      <c r="AR43" s="452"/>
      <c r="AS43" s="452"/>
      <c r="AT43" s="467" t="str">
        <f>IFERROR(VLOOKUP(AL42,Serientermine,2,FALSE),"")</f>
        <v/>
      </c>
      <c r="AU43" s="541"/>
      <c r="AV43" s="456" t="str">
        <f>IFERROR(VLOOKUP(AU42,Ereignistabelle[],2,FALSE),"")</f>
        <v/>
      </c>
      <c r="AW43" s="451"/>
      <c r="AX43" s="451"/>
      <c r="AY43" s="451"/>
      <c r="AZ43" s="451"/>
      <c r="BA43" s="452"/>
      <c r="BB43" s="452"/>
      <c r="BC43" s="453" t="str">
        <f>IFERROR(VLOOKUP(AU42,Serientermine,2,FALSE),"")</f>
        <v/>
      </c>
    </row>
    <row r="44" spans="1:55" ht="21.95" customHeight="1" x14ac:dyDescent="0.25">
      <c r="A44" s="542" t="s">
        <v>12</v>
      </c>
      <c r="B44" s="537">
        <f>B42+1</f>
        <v>44210</v>
      </c>
      <c r="C44" s="454" t="str">
        <f>IFERROR(VLOOKUP(B44,FeiertageBW[#All],2,FALSE),"")</f>
        <v/>
      </c>
      <c r="D44" s="455"/>
      <c r="E44" s="455"/>
      <c r="F44" s="455"/>
      <c r="G44" s="448"/>
      <c r="H44" s="447"/>
      <c r="I44" s="447"/>
      <c r="J44" s="466"/>
      <c r="K44" s="537">
        <f>K42+1</f>
        <v>44238</v>
      </c>
      <c r="L44" s="454" t="str">
        <f>IFERROR(VLOOKUP(K44,FeiertageBW[#All],2,FALSE),"")</f>
        <v/>
      </c>
      <c r="M44" s="455"/>
      <c r="N44" s="455"/>
      <c r="O44" s="455"/>
      <c r="P44" s="448"/>
      <c r="Q44" s="447"/>
      <c r="R44" s="447"/>
      <c r="S44" s="466"/>
      <c r="T44" s="544">
        <f>T42+1</f>
        <v>44266</v>
      </c>
      <c r="U44" s="454" t="str">
        <f>IFERROR(VLOOKUP(T44,FeiertageBW[#All],2,FALSE),"")</f>
        <v/>
      </c>
      <c r="V44" s="455"/>
      <c r="W44" s="455"/>
      <c r="X44" s="455"/>
      <c r="Y44" s="448"/>
      <c r="Z44" s="447"/>
      <c r="AA44" s="447"/>
      <c r="AB44" s="466"/>
      <c r="AC44" s="537">
        <f>AC42+1</f>
        <v>44301</v>
      </c>
      <c r="AD44" s="454" t="str">
        <f>IFERROR(VLOOKUP(AC44,FeiertageBW[#All],2,FALSE),"")</f>
        <v/>
      </c>
      <c r="AE44" s="455"/>
      <c r="AF44" s="455"/>
      <c r="AG44" s="455"/>
      <c r="AH44" s="448"/>
      <c r="AI44" s="447"/>
      <c r="AJ44" s="447"/>
      <c r="AK44" s="466"/>
      <c r="AL44" s="537">
        <f>AL42+1</f>
        <v>44329</v>
      </c>
      <c r="AM44" s="454" t="str">
        <f>IFERROR(VLOOKUP(AL44,FeiertageBW[#All],2,FALSE),"")</f>
        <v>Ch. Himmelfahrt (Vatertag)</v>
      </c>
      <c r="AN44" s="455"/>
      <c r="AO44" s="455"/>
      <c r="AP44" s="455"/>
      <c r="AQ44" s="448"/>
      <c r="AR44" s="447"/>
      <c r="AS44" s="447"/>
      <c r="AT44" s="466"/>
      <c r="AU44" s="537">
        <f>AU42+1</f>
        <v>44364</v>
      </c>
      <c r="AV44" s="454" t="str">
        <f>IFERROR(VLOOKUP(AU44,FeiertageBW[#All],2,FALSE),"")</f>
        <v/>
      </c>
      <c r="AW44" s="455"/>
      <c r="AX44" s="455"/>
      <c r="AY44" s="455"/>
      <c r="AZ44" s="448"/>
      <c r="BA44" s="447"/>
      <c r="BB44" s="447"/>
      <c r="BC44" s="449"/>
    </row>
    <row r="45" spans="1:55" ht="21.95" customHeight="1" x14ac:dyDescent="0.25">
      <c r="A45" s="542"/>
      <c r="B45" s="541"/>
      <c r="C45" s="456" t="str">
        <f>IFERROR(VLOOKUP(B44,Ereignistabelle[],2,FALSE),"")</f>
        <v/>
      </c>
      <c r="D45" s="451"/>
      <c r="E45" s="451"/>
      <c r="F45" s="451"/>
      <c r="G45" s="451"/>
      <c r="H45" s="452"/>
      <c r="I45" s="452"/>
      <c r="J45" s="467" t="str">
        <f>IFERROR(VLOOKUP(B44,Serientermine,2,FALSE),"")</f>
        <v/>
      </c>
      <c r="K45" s="541"/>
      <c r="L45" s="456" t="str">
        <f>IFERROR(VLOOKUP(K44,Ereignistabelle[],2,FALSE),"")</f>
        <v/>
      </c>
      <c r="M45" s="451"/>
      <c r="N45" s="451"/>
      <c r="O45" s="451"/>
      <c r="P45" s="451"/>
      <c r="Q45" s="452"/>
      <c r="R45" s="452"/>
      <c r="S45" s="467" t="str">
        <f>IFERROR(VLOOKUP(K44,Serientermine,2,FALSE),"")</f>
        <v/>
      </c>
      <c r="T45" s="546"/>
      <c r="U45" s="456" t="str">
        <f>IFERROR(VLOOKUP(T44,Ereignistabelle[],2,FALSE),"")</f>
        <v/>
      </c>
      <c r="V45" s="451"/>
      <c r="W45" s="451"/>
      <c r="X45" s="451"/>
      <c r="Y45" s="451"/>
      <c r="Z45" s="452"/>
      <c r="AA45" s="452"/>
      <c r="AB45" s="467" t="str">
        <f>IFERROR(VLOOKUP(T44,Serientermine,2,FALSE),"")</f>
        <v/>
      </c>
      <c r="AC45" s="541"/>
      <c r="AD45" s="456" t="str">
        <f>IFERROR(VLOOKUP(AC44,Ereignistabelle[],2,FALSE),"")</f>
        <v/>
      </c>
      <c r="AE45" s="451"/>
      <c r="AF45" s="451"/>
      <c r="AG45" s="451"/>
      <c r="AH45" s="451"/>
      <c r="AI45" s="452"/>
      <c r="AJ45" s="452"/>
      <c r="AK45" s="467" t="str">
        <f>IFERROR(VLOOKUP(AC44,Serientermine,2,FALSE),"")</f>
        <v/>
      </c>
      <c r="AL45" s="541"/>
      <c r="AM45" s="456" t="str">
        <f>IFERROR(VLOOKUP(AL44,Ereignistabelle[],2,FALSE),"")</f>
        <v/>
      </c>
      <c r="AN45" s="451"/>
      <c r="AO45" s="451"/>
      <c r="AP45" s="451"/>
      <c r="AQ45" s="451"/>
      <c r="AR45" s="452"/>
      <c r="AS45" s="452"/>
      <c r="AT45" s="467" t="str">
        <f>IFERROR(VLOOKUP(AL44,Serientermine,2,FALSE),"")</f>
        <v/>
      </c>
      <c r="AU45" s="541"/>
      <c r="AV45" s="456" t="str">
        <f>IFERROR(VLOOKUP(AU44,Ereignistabelle[],2,FALSE),"")</f>
        <v/>
      </c>
      <c r="AW45" s="451"/>
      <c r="AX45" s="451"/>
      <c r="AY45" s="451"/>
      <c r="AZ45" s="451"/>
      <c r="BA45" s="452"/>
      <c r="BB45" s="452"/>
      <c r="BC45" s="453" t="str">
        <f>IFERROR(VLOOKUP(AU44,Serientermine,2,FALSE),"")</f>
        <v/>
      </c>
    </row>
    <row r="46" spans="1:55" ht="21.95" customHeight="1" x14ac:dyDescent="0.25">
      <c r="A46" s="542" t="s">
        <v>15</v>
      </c>
      <c r="B46" s="537">
        <f>B44+1</f>
        <v>44211</v>
      </c>
      <c r="C46" s="454" t="str">
        <f>IFERROR(VLOOKUP(B46,FeiertageBW[#All],2,FALSE),"")</f>
        <v/>
      </c>
      <c r="D46" s="455"/>
      <c r="E46" s="455"/>
      <c r="F46" s="455"/>
      <c r="G46" s="448"/>
      <c r="H46" s="447"/>
      <c r="I46" s="447"/>
      <c r="J46" s="466"/>
      <c r="K46" s="537">
        <f>K44+1</f>
        <v>44239</v>
      </c>
      <c r="L46" s="454" t="str">
        <f>IFERROR(VLOOKUP(K46,FeiertageBW[#All],2,FALSE),"")</f>
        <v/>
      </c>
      <c r="M46" s="455"/>
      <c r="N46" s="455"/>
      <c r="O46" s="455"/>
      <c r="P46" s="448"/>
      <c r="Q46" s="447"/>
      <c r="R46" s="447"/>
      <c r="S46" s="466"/>
      <c r="T46" s="544">
        <f>T44+1</f>
        <v>44267</v>
      </c>
      <c r="U46" s="454" t="str">
        <f>IFERROR(VLOOKUP(T46,FeiertageBW[#All],2,FALSE),"")</f>
        <v/>
      </c>
      <c r="V46" s="455"/>
      <c r="W46" s="455"/>
      <c r="X46" s="455"/>
      <c r="Y46" s="448"/>
      <c r="Z46" s="447"/>
      <c r="AA46" s="447"/>
      <c r="AB46" s="466"/>
      <c r="AC46" s="537">
        <f>AC44+1</f>
        <v>44302</v>
      </c>
      <c r="AD46" s="454" t="str">
        <f>IFERROR(VLOOKUP(AC46,FeiertageBW[#All],2,FALSE),"")</f>
        <v/>
      </c>
      <c r="AE46" s="455"/>
      <c r="AF46" s="455"/>
      <c r="AG46" s="455"/>
      <c r="AH46" s="448"/>
      <c r="AI46" s="447"/>
      <c r="AJ46" s="447"/>
      <c r="AK46" s="466"/>
      <c r="AL46" s="537">
        <f>AL44+1</f>
        <v>44330</v>
      </c>
      <c r="AM46" s="454" t="str">
        <f>IFERROR(VLOOKUP(AL46,FeiertageBW[#All],2,FALSE),"")</f>
        <v/>
      </c>
      <c r="AN46" s="455"/>
      <c r="AO46" s="455"/>
      <c r="AP46" s="455"/>
      <c r="AQ46" s="448"/>
      <c r="AR46" s="447"/>
      <c r="AS46" s="447"/>
      <c r="AT46" s="466"/>
      <c r="AU46" s="537">
        <f>AU44+1</f>
        <v>44365</v>
      </c>
      <c r="AV46" s="454" t="str">
        <f>IFERROR(VLOOKUP(AU46,FeiertageBW[#All],2,FALSE),"")</f>
        <v/>
      </c>
      <c r="AW46" s="455"/>
      <c r="AX46" s="455"/>
      <c r="AY46" s="455"/>
      <c r="AZ46" s="448"/>
      <c r="BA46" s="447"/>
      <c r="BB46" s="447"/>
      <c r="BC46" s="449"/>
    </row>
    <row r="47" spans="1:55" ht="21.95" customHeight="1" x14ac:dyDescent="0.25">
      <c r="A47" s="542"/>
      <c r="B47" s="541"/>
      <c r="C47" s="456" t="str">
        <f>IFERROR(VLOOKUP(B46,Ereignistabelle[],2,FALSE),"")</f>
        <v/>
      </c>
      <c r="D47" s="451"/>
      <c r="E47" s="451"/>
      <c r="F47" s="451"/>
      <c r="G47" s="451"/>
      <c r="H47" s="452"/>
      <c r="I47" s="452"/>
      <c r="J47" s="467" t="str">
        <f>IFERROR(VLOOKUP(B46,Serientermine,2,FALSE),"")</f>
        <v/>
      </c>
      <c r="K47" s="541"/>
      <c r="L47" s="456" t="str">
        <f>IFERROR(VLOOKUP(K46,Ereignistabelle[],2,FALSE),"")</f>
        <v/>
      </c>
      <c r="M47" s="451"/>
      <c r="N47" s="451"/>
      <c r="O47" s="451"/>
      <c r="P47" s="451"/>
      <c r="Q47" s="452"/>
      <c r="R47" s="452"/>
      <c r="S47" s="467" t="str">
        <f>IFERROR(VLOOKUP(K46,Serientermine,2,FALSE),"")</f>
        <v/>
      </c>
      <c r="T47" s="546"/>
      <c r="U47" s="456" t="str">
        <f>IFERROR(VLOOKUP(T46,Ereignistabelle[],2,FALSE),"")</f>
        <v/>
      </c>
      <c r="V47" s="451"/>
      <c r="W47" s="451"/>
      <c r="X47" s="451"/>
      <c r="Y47" s="451"/>
      <c r="Z47" s="452"/>
      <c r="AA47" s="452"/>
      <c r="AB47" s="467" t="str">
        <f>IFERROR(VLOOKUP(T46,Serientermine,2,FALSE),"")</f>
        <v/>
      </c>
      <c r="AC47" s="541"/>
      <c r="AD47" s="456" t="str">
        <f>IFERROR(VLOOKUP(AC46,Ereignistabelle[],2,FALSE),"")</f>
        <v/>
      </c>
      <c r="AE47" s="451"/>
      <c r="AF47" s="451"/>
      <c r="AG47" s="451"/>
      <c r="AH47" s="451"/>
      <c r="AI47" s="452"/>
      <c r="AJ47" s="452"/>
      <c r="AK47" s="467" t="str">
        <f>IFERROR(VLOOKUP(AC46,Serientermine,2,FALSE),"")</f>
        <v/>
      </c>
      <c r="AL47" s="541"/>
      <c r="AM47" s="456" t="str">
        <f>IFERROR(VLOOKUP(AL46,Ereignistabelle[],2,FALSE),"")</f>
        <v/>
      </c>
      <c r="AN47" s="451"/>
      <c r="AO47" s="451"/>
      <c r="AP47" s="451"/>
      <c r="AQ47" s="451"/>
      <c r="AR47" s="452"/>
      <c r="AS47" s="452"/>
      <c r="AT47" s="467" t="str">
        <f>IFERROR(VLOOKUP(AL46,Serientermine,2,FALSE),"")</f>
        <v/>
      </c>
      <c r="AU47" s="541"/>
      <c r="AV47" s="456" t="str">
        <f>IFERROR(VLOOKUP(AU46,Ereignistabelle[],2,FALSE),"")</f>
        <v/>
      </c>
      <c r="AW47" s="451"/>
      <c r="AX47" s="451"/>
      <c r="AY47" s="451"/>
      <c r="AZ47" s="451"/>
      <c r="BA47" s="452"/>
      <c r="BB47" s="452"/>
      <c r="BC47" s="453" t="str">
        <f>IFERROR(VLOOKUP(AU46,Serientermine,2,FALSE),"")</f>
        <v/>
      </c>
    </row>
    <row r="48" spans="1:55" ht="21.95" customHeight="1" x14ac:dyDescent="0.25">
      <c r="A48" s="547" t="s">
        <v>16</v>
      </c>
      <c r="B48" s="539">
        <f>B46+1</f>
        <v>44212</v>
      </c>
      <c r="C48" s="457" t="str">
        <f>IFERROR(VLOOKUP(B48,FeiertageBW[#All],2,FALSE),"")</f>
        <v/>
      </c>
      <c r="D48" s="458"/>
      <c r="E48" s="458"/>
      <c r="F48" s="458"/>
      <c r="G48" s="459"/>
      <c r="H48" s="460"/>
      <c r="I48" s="460"/>
      <c r="J48" s="468"/>
      <c r="K48" s="539">
        <f>K46+1</f>
        <v>44240</v>
      </c>
      <c r="L48" s="457" t="str">
        <f>IFERROR(VLOOKUP(K48,FeiertageBW[#All],2,FALSE),"")</f>
        <v/>
      </c>
      <c r="M48" s="458"/>
      <c r="N48" s="458"/>
      <c r="O48" s="458"/>
      <c r="P48" s="459"/>
      <c r="Q48" s="460"/>
      <c r="R48" s="460"/>
      <c r="S48" s="468"/>
      <c r="T48" s="539">
        <f>T46+1</f>
        <v>44268</v>
      </c>
      <c r="U48" s="457" t="str">
        <f>IFERROR(VLOOKUP(T48,FeiertageBW[#All],2,FALSE),"")</f>
        <v/>
      </c>
      <c r="V48" s="458"/>
      <c r="W48" s="458"/>
      <c r="X48" s="458"/>
      <c r="Y48" s="459"/>
      <c r="Z48" s="460"/>
      <c r="AA48" s="460"/>
      <c r="AB48" s="468"/>
      <c r="AC48" s="539">
        <f>AC46+1</f>
        <v>44303</v>
      </c>
      <c r="AD48" s="457" t="str">
        <f>IFERROR(VLOOKUP(AC48,FeiertageBW[#All],2,FALSE),"")</f>
        <v/>
      </c>
      <c r="AE48" s="458"/>
      <c r="AF48" s="458"/>
      <c r="AG48" s="458"/>
      <c r="AH48" s="459"/>
      <c r="AI48" s="460"/>
      <c r="AJ48" s="460"/>
      <c r="AK48" s="468"/>
      <c r="AL48" s="539">
        <f>AL46+1</f>
        <v>44331</v>
      </c>
      <c r="AM48" s="457" t="str">
        <f>IFERROR(VLOOKUP(AL48,FeiertageBW[#All],2,FALSE),"")</f>
        <v/>
      </c>
      <c r="AN48" s="458"/>
      <c r="AO48" s="458"/>
      <c r="AP48" s="458"/>
      <c r="AQ48" s="459"/>
      <c r="AR48" s="460"/>
      <c r="AS48" s="460"/>
      <c r="AT48" s="468"/>
      <c r="AU48" s="539">
        <f>AU46+1</f>
        <v>44366</v>
      </c>
      <c r="AV48" s="457" t="str">
        <f>IFERROR(VLOOKUP(AU48,FeiertageBW[#All],2,FALSE),"")</f>
        <v/>
      </c>
      <c r="AW48" s="458"/>
      <c r="AX48" s="458"/>
      <c r="AY48" s="458"/>
      <c r="AZ48" s="459"/>
      <c r="BA48" s="460"/>
      <c r="BB48" s="460"/>
      <c r="BC48" s="461"/>
    </row>
    <row r="49" spans="1:55" ht="21.95" customHeight="1" x14ac:dyDescent="0.25">
      <c r="A49" s="547"/>
      <c r="B49" s="540"/>
      <c r="C49" s="462" t="str">
        <f>IFERROR(VLOOKUP(B48,Ereignistabelle[],2,FALSE),"")</f>
        <v/>
      </c>
      <c r="D49" s="463"/>
      <c r="E49" s="463"/>
      <c r="F49" s="463"/>
      <c r="G49" s="463"/>
      <c r="H49" s="464"/>
      <c r="I49" s="464"/>
      <c r="J49" s="469" t="str">
        <f>IFERROR(VLOOKUP(B48,Serientermine,2,FALSE),"")</f>
        <v/>
      </c>
      <c r="K49" s="540"/>
      <c r="L49" s="462" t="str">
        <f>IFERROR(VLOOKUP(K48,Ereignistabelle[],2,FALSE),"")</f>
        <v/>
      </c>
      <c r="M49" s="463"/>
      <c r="N49" s="463"/>
      <c r="O49" s="463"/>
      <c r="P49" s="463"/>
      <c r="Q49" s="464"/>
      <c r="R49" s="464"/>
      <c r="S49" s="469" t="str">
        <f>IFERROR(VLOOKUP(K48,Serientermine,2,FALSE),"")</f>
        <v/>
      </c>
      <c r="T49" s="540"/>
      <c r="U49" s="462" t="str">
        <f>IFERROR(VLOOKUP(T48,Ereignistabelle[],2,FALSE),"")</f>
        <v/>
      </c>
      <c r="V49" s="463"/>
      <c r="W49" s="463"/>
      <c r="X49" s="463"/>
      <c r="Y49" s="463"/>
      <c r="Z49" s="464"/>
      <c r="AA49" s="464"/>
      <c r="AB49" s="469" t="str">
        <f>IFERROR(VLOOKUP(T48,Serientermine,2,FALSE),"")</f>
        <v/>
      </c>
      <c r="AC49" s="540"/>
      <c r="AD49" s="462" t="str">
        <f>IFERROR(VLOOKUP(AC48,Ereignistabelle[],2,FALSE),"")</f>
        <v/>
      </c>
      <c r="AE49" s="463"/>
      <c r="AF49" s="463"/>
      <c r="AG49" s="463"/>
      <c r="AH49" s="463"/>
      <c r="AI49" s="464"/>
      <c r="AJ49" s="464"/>
      <c r="AK49" s="469" t="str">
        <f>IFERROR(VLOOKUP(AC48,Serientermine,2,FALSE),"")</f>
        <v/>
      </c>
      <c r="AL49" s="540"/>
      <c r="AM49" s="462" t="str">
        <f>IFERROR(VLOOKUP(AL48,Ereignistabelle[],2,FALSE),"")</f>
        <v/>
      </c>
      <c r="AN49" s="463"/>
      <c r="AO49" s="463"/>
      <c r="AP49" s="463"/>
      <c r="AQ49" s="463"/>
      <c r="AR49" s="464"/>
      <c r="AS49" s="464"/>
      <c r="AT49" s="469" t="str">
        <f>IFERROR(VLOOKUP(AL48,Serientermine,2,FALSE),"")</f>
        <v/>
      </c>
      <c r="AU49" s="540"/>
      <c r="AV49" s="462" t="str">
        <f>IFERROR(VLOOKUP(AU48,Ereignistabelle[],2,FALSE),"")</f>
        <v/>
      </c>
      <c r="AW49" s="463"/>
      <c r="AX49" s="463"/>
      <c r="AY49" s="463"/>
      <c r="AZ49" s="463"/>
      <c r="BA49" s="464"/>
      <c r="BB49" s="464"/>
      <c r="BC49" s="465" t="str">
        <f>IFERROR(VLOOKUP(AU48,Serientermine,2,FALSE),"")</f>
        <v/>
      </c>
    </row>
    <row r="50" spans="1:55" ht="21.95" customHeight="1" x14ac:dyDescent="0.25">
      <c r="A50" s="547" t="s">
        <v>17</v>
      </c>
      <c r="B50" s="539">
        <f>B48+1</f>
        <v>44213</v>
      </c>
      <c r="C50" s="457" t="str">
        <f>IFERROR(VLOOKUP(B50,FeiertageBW[#All],2,FALSE),"")</f>
        <v/>
      </c>
      <c r="D50" s="458"/>
      <c r="E50" s="458"/>
      <c r="F50" s="458"/>
      <c r="G50" s="459"/>
      <c r="H50" s="460"/>
      <c r="I50" s="460"/>
      <c r="J50" s="468"/>
      <c r="K50" s="539">
        <f>K48+1</f>
        <v>44241</v>
      </c>
      <c r="L50" s="457" t="str">
        <f>IFERROR(VLOOKUP(K50,FeiertageBW[#All],2,FALSE),"")</f>
        <v/>
      </c>
      <c r="M50" s="458"/>
      <c r="N50" s="458"/>
      <c r="O50" s="458"/>
      <c r="P50" s="459"/>
      <c r="Q50" s="460"/>
      <c r="R50" s="460"/>
      <c r="S50" s="468"/>
      <c r="T50" s="539">
        <f>T48+1</f>
        <v>44269</v>
      </c>
      <c r="U50" s="457" t="str">
        <f>IFERROR(VLOOKUP(T50,FeiertageBW[#All],2,FALSE),"")</f>
        <v/>
      </c>
      <c r="V50" s="458"/>
      <c r="W50" s="458"/>
      <c r="X50" s="458"/>
      <c r="Y50" s="459"/>
      <c r="Z50" s="460"/>
      <c r="AA50" s="460"/>
      <c r="AB50" s="468"/>
      <c r="AC50" s="539">
        <f>AC48+1</f>
        <v>44304</v>
      </c>
      <c r="AD50" s="457" t="str">
        <f>IFERROR(VLOOKUP(AC50,FeiertageBW[#All],2,FALSE),"")</f>
        <v/>
      </c>
      <c r="AE50" s="458"/>
      <c r="AF50" s="458"/>
      <c r="AG50" s="458"/>
      <c r="AH50" s="459"/>
      <c r="AI50" s="460"/>
      <c r="AJ50" s="460"/>
      <c r="AK50" s="468"/>
      <c r="AL50" s="539">
        <f>AL48+1</f>
        <v>44332</v>
      </c>
      <c r="AM50" s="457" t="str">
        <f>IFERROR(VLOOKUP(AL50,FeiertageBW[#All],2,FALSE),"")</f>
        <v/>
      </c>
      <c r="AN50" s="458"/>
      <c r="AO50" s="458"/>
      <c r="AP50" s="458"/>
      <c r="AQ50" s="459"/>
      <c r="AR50" s="460"/>
      <c r="AS50" s="460"/>
      <c r="AT50" s="468"/>
      <c r="AU50" s="539">
        <f>AU48+1</f>
        <v>44367</v>
      </c>
      <c r="AV50" s="457" t="str">
        <f>IFERROR(VLOOKUP(AU50,FeiertageBW[#All],2,FALSE),"")</f>
        <v/>
      </c>
      <c r="AW50" s="458"/>
      <c r="AX50" s="458"/>
      <c r="AY50" s="458"/>
      <c r="AZ50" s="459"/>
      <c r="BA50" s="460"/>
      <c r="BB50" s="460"/>
      <c r="BC50" s="461"/>
    </row>
    <row r="51" spans="1:55" ht="21.95" customHeight="1" x14ac:dyDescent="0.25">
      <c r="A51" s="547"/>
      <c r="B51" s="540"/>
      <c r="C51" s="462" t="str">
        <f>IFERROR(VLOOKUP(B50,Ereignistabelle[],2,FALSE),"")</f>
        <v/>
      </c>
      <c r="D51" s="463"/>
      <c r="E51" s="463"/>
      <c r="F51" s="463"/>
      <c r="G51" s="463"/>
      <c r="H51" s="464"/>
      <c r="I51" s="464"/>
      <c r="J51" s="469" t="str">
        <f>IFERROR(VLOOKUP(B50,Serientermine,2,FALSE),"")</f>
        <v/>
      </c>
      <c r="K51" s="540"/>
      <c r="L51" s="462" t="str">
        <f>IFERROR(VLOOKUP(K50,Ereignistabelle[],2,FALSE),"")</f>
        <v/>
      </c>
      <c r="M51" s="463"/>
      <c r="N51" s="463"/>
      <c r="O51" s="463"/>
      <c r="P51" s="463"/>
      <c r="Q51" s="464"/>
      <c r="R51" s="464"/>
      <c r="S51" s="469" t="str">
        <f>IFERROR(VLOOKUP(K50,Serientermine,2,FALSE),"")</f>
        <v/>
      </c>
      <c r="T51" s="540"/>
      <c r="U51" s="462" t="str">
        <f>IFERROR(VLOOKUP(T50,Ereignistabelle[],2,FALSE),"")</f>
        <v/>
      </c>
      <c r="V51" s="463"/>
      <c r="W51" s="463"/>
      <c r="X51" s="463"/>
      <c r="Y51" s="463"/>
      <c r="Z51" s="464"/>
      <c r="AA51" s="464"/>
      <c r="AB51" s="469" t="str">
        <f>IFERROR(VLOOKUP(T50,Serientermine,2,FALSE),"")</f>
        <v/>
      </c>
      <c r="AC51" s="540"/>
      <c r="AD51" s="462" t="str">
        <f>IFERROR(VLOOKUP(AC50,Ereignistabelle[],2,FALSE),"")</f>
        <v/>
      </c>
      <c r="AE51" s="463"/>
      <c r="AF51" s="463"/>
      <c r="AG51" s="463"/>
      <c r="AH51" s="463"/>
      <c r="AI51" s="464"/>
      <c r="AJ51" s="464"/>
      <c r="AK51" s="469" t="str">
        <f>IFERROR(VLOOKUP(AC50,Serientermine,2,FALSE),"")</f>
        <v/>
      </c>
      <c r="AL51" s="540"/>
      <c r="AM51" s="462" t="str">
        <f>IFERROR(VLOOKUP(AL50,Ereignistabelle[],2,FALSE),"")</f>
        <v/>
      </c>
      <c r="AN51" s="463"/>
      <c r="AO51" s="463"/>
      <c r="AP51" s="463"/>
      <c r="AQ51" s="463"/>
      <c r="AR51" s="464"/>
      <c r="AS51" s="464"/>
      <c r="AT51" s="469" t="str">
        <f>IFERROR(VLOOKUP(AL50,Serientermine,2,FALSE),"")</f>
        <v/>
      </c>
      <c r="AU51" s="540"/>
      <c r="AV51" s="462" t="str">
        <f>IFERROR(VLOOKUP(AU50,Ereignistabelle[],2,FALSE),"")</f>
        <v/>
      </c>
      <c r="AW51" s="463"/>
      <c r="AX51" s="463"/>
      <c r="AY51" s="463"/>
      <c r="AZ51" s="463"/>
      <c r="BA51" s="464"/>
      <c r="BB51" s="464"/>
      <c r="BC51" s="465" t="str">
        <f>IFERROR(VLOOKUP(AU50,Serientermine,2,FALSE),"")</f>
        <v/>
      </c>
    </row>
    <row r="52" spans="1:55" ht="21.95" customHeight="1" x14ac:dyDescent="0.25">
      <c r="A52" s="542" t="s">
        <v>18</v>
      </c>
      <c r="B52" s="537">
        <f>B50+1</f>
        <v>44214</v>
      </c>
      <c r="C52" s="454" t="str">
        <f>IFERROR(VLOOKUP(B52,FeiertageBW[#All],2,FALSE),"")</f>
        <v/>
      </c>
      <c r="D52" s="455"/>
      <c r="E52" s="455"/>
      <c r="F52" s="455"/>
      <c r="G52" s="448"/>
      <c r="H52" s="447"/>
      <c r="I52" s="447"/>
      <c r="J52" s="466"/>
      <c r="K52" s="537">
        <f>K50+1</f>
        <v>44242</v>
      </c>
      <c r="L52" s="454" t="str">
        <f>IFERROR(VLOOKUP(K52,FeiertageBW[#All],2,FALSE),"")</f>
        <v/>
      </c>
      <c r="M52" s="455"/>
      <c r="N52" s="455"/>
      <c r="O52" s="455"/>
      <c r="P52" s="448"/>
      <c r="Q52" s="447"/>
      <c r="R52" s="447"/>
      <c r="S52" s="466"/>
      <c r="T52" s="544">
        <f>T50+1</f>
        <v>44270</v>
      </c>
      <c r="U52" s="454" t="str">
        <f>IFERROR(VLOOKUP(T52,FeiertageBW[#All],2,FALSE),"")</f>
        <v/>
      </c>
      <c r="V52" s="455"/>
      <c r="W52" s="455"/>
      <c r="X52" s="455"/>
      <c r="Y52" s="448"/>
      <c r="Z52" s="447"/>
      <c r="AA52" s="447"/>
      <c r="AB52" s="466"/>
      <c r="AC52" s="537">
        <f>AC50+1</f>
        <v>44305</v>
      </c>
      <c r="AD52" s="454" t="str">
        <f>IFERROR(VLOOKUP(AC52,FeiertageBW[#All],2,FALSE),"")</f>
        <v/>
      </c>
      <c r="AE52" s="455"/>
      <c r="AF52" s="455"/>
      <c r="AG52" s="455"/>
      <c r="AH52" s="448"/>
      <c r="AI52" s="447"/>
      <c r="AJ52" s="447"/>
      <c r="AK52" s="466"/>
      <c r="AL52" s="537">
        <f>AL50+1</f>
        <v>44333</v>
      </c>
      <c r="AM52" s="454" t="str">
        <f>IFERROR(VLOOKUP(AL52,FeiertageBW[#All],2,FALSE),"")</f>
        <v/>
      </c>
      <c r="AN52" s="455"/>
      <c r="AO52" s="455"/>
      <c r="AP52" s="455"/>
      <c r="AQ52" s="448"/>
      <c r="AR52" s="447"/>
      <c r="AS52" s="447"/>
      <c r="AT52" s="466"/>
      <c r="AU52" s="537">
        <f>AU50+1</f>
        <v>44368</v>
      </c>
      <c r="AV52" s="454" t="str">
        <f>IFERROR(VLOOKUP(AU52,FeiertageBW[#All],2,FALSE),"")</f>
        <v/>
      </c>
      <c r="AW52" s="455"/>
      <c r="AX52" s="455"/>
      <c r="AY52" s="455"/>
      <c r="AZ52" s="448"/>
      <c r="BA52" s="447"/>
      <c r="BB52" s="447"/>
      <c r="BC52" s="449"/>
    </row>
    <row r="53" spans="1:55" ht="21.95" customHeight="1" x14ac:dyDescent="0.25">
      <c r="A53" s="542"/>
      <c r="B53" s="541"/>
      <c r="C53" s="456" t="str">
        <f>IFERROR(VLOOKUP(B52,Ereignistabelle[],2,FALSE),"")</f>
        <v/>
      </c>
      <c r="D53" s="451"/>
      <c r="E53" s="451"/>
      <c r="F53" s="451"/>
      <c r="G53" s="451"/>
      <c r="H53" s="452"/>
      <c r="I53" s="452"/>
      <c r="J53" s="467" t="str">
        <f>IFERROR(VLOOKUP(B52,Serientermine,2,FALSE),"")</f>
        <v/>
      </c>
      <c r="K53" s="541"/>
      <c r="L53" s="456" t="str">
        <f>IFERROR(VLOOKUP(K52,Ereignistabelle[],2,FALSE),"")</f>
        <v/>
      </c>
      <c r="M53" s="451"/>
      <c r="N53" s="451"/>
      <c r="O53" s="451"/>
      <c r="P53" s="451"/>
      <c r="Q53" s="452"/>
      <c r="R53" s="452"/>
      <c r="S53" s="467" t="str">
        <f>IFERROR(VLOOKUP(K52,Serientermine,2,FALSE),"")</f>
        <v/>
      </c>
      <c r="T53" s="546"/>
      <c r="U53" s="456" t="str">
        <f>IFERROR(VLOOKUP(T52,Ereignistabelle[],2,FALSE),"")</f>
        <v/>
      </c>
      <c r="V53" s="451"/>
      <c r="W53" s="451"/>
      <c r="X53" s="451"/>
      <c r="Y53" s="451"/>
      <c r="Z53" s="452"/>
      <c r="AA53" s="452"/>
      <c r="AB53" s="467" t="str">
        <f>IFERROR(VLOOKUP(T52,Serientermine,2,FALSE),"")</f>
        <v/>
      </c>
      <c r="AC53" s="541"/>
      <c r="AD53" s="456" t="str">
        <f>IFERROR(VLOOKUP(AC52,Ereignistabelle[],2,FALSE),"")</f>
        <v xml:space="preserve">Jahrestag </v>
      </c>
      <c r="AE53" s="451"/>
      <c r="AF53" s="451"/>
      <c r="AG53" s="451"/>
      <c r="AH53" s="451"/>
      <c r="AI53" s="452"/>
      <c r="AJ53" s="452"/>
      <c r="AK53" s="467" t="str">
        <f>IFERROR(VLOOKUP(AC52,Serientermine,2,FALSE),"")</f>
        <v/>
      </c>
      <c r="AL53" s="541"/>
      <c r="AM53" s="456" t="str">
        <f>IFERROR(VLOOKUP(AL52,Ereignistabelle[],2,FALSE),"")</f>
        <v/>
      </c>
      <c r="AN53" s="451"/>
      <c r="AO53" s="451"/>
      <c r="AP53" s="451"/>
      <c r="AQ53" s="451"/>
      <c r="AR53" s="452"/>
      <c r="AS53" s="452"/>
      <c r="AT53" s="467" t="str">
        <f>IFERROR(VLOOKUP(AL52,Serientermine,2,FALSE),"")</f>
        <v/>
      </c>
      <c r="AU53" s="541"/>
      <c r="AV53" s="456" t="str">
        <f>IFERROR(VLOOKUP(AU52,Ereignistabelle[],2,FALSE),"")</f>
        <v/>
      </c>
      <c r="AW53" s="451"/>
      <c r="AX53" s="451"/>
      <c r="AY53" s="451"/>
      <c r="AZ53" s="451"/>
      <c r="BA53" s="452"/>
      <c r="BB53" s="452"/>
      <c r="BC53" s="453" t="str">
        <f>IFERROR(VLOOKUP(AU52,Serientermine,2,FALSE),"")</f>
        <v/>
      </c>
    </row>
    <row r="54" spans="1:55" ht="21.95" customHeight="1" x14ac:dyDescent="0.25">
      <c r="A54" s="542" t="s">
        <v>14</v>
      </c>
      <c r="B54" s="537">
        <f>B52+1</f>
        <v>44215</v>
      </c>
      <c r="C54" s="454" t="str">
        <f>IFERROR(VLOOKUP(B54,FeiertageBW[#All],2,FALSE),"")</f>
        <v/>
      </c>
      <c r="D54" s="455"/>
      <c r="E54" s="455"/>
      <c r="F54" s="455"/>
      <c r="G54" s="448"/>
      <c r="H54" s="447"/>
      <c r="I54" s="447"/>
      <c r="J54" s="466"/>
      <c r="K54" s="537">
        <f>K52+1</f>
        <v>44243</v>
      </c>
      <c r="L54" s="454" t="str">
        <f>IFERROR(VLOOKUP(K54,FeiertageBW[#All],2,FALSE),"")</f>
        <v/>
      </c>
      <c r="M54" s="455"/>
      <c r="N54" s="455"/>
      <c r="O54" s="455"/>
      <c r="P54" s="448"/>
      <c r="Q54" s="447"/>
      <c r="R54" s="447"/>
      <c r="S54" s="466"/>
      <c r="T54" s="544">
        <f>T52+1</f>
        <v>44271</v>
      </c>
      <c r="U54" s="454" t="str">
        <f>IFERROR(VLOOKUP(T54,FeiertageBW[#All],2,FALSE),"")</f>
        <v/>
      </c>
      <c r="V54" s="455"/>
      <c r="W54" s="455"/>
      <c r="X54" s="455"/>
      <c r="Y54" s="448"/>
      <c r="Z54" s="447"/>
      <c r="AA54" s="447"/>
      <c r="AB54" s="466"/>
      <c r="AC54" s="537">
        <f>AC52+1</f>
        <v>44306</v>
      </c>
      <c r="AD54" s="454" t="str">
        <f>IFERROR(VLOOKUP(AC54,FeiertageBW[#All],2,FALSE),"")</f>
        <v/>
      </c>
      <c r="AE54" s="455"/>
      <c r="AF54" s="455"/>
      <c r="AG54" s="455"/>
      <c r="AH54" s="448"/>
      <c r="AI54" s="447"/>
      <c r="AJ54" s="447"/>
      <c r="AK54" s="466"/>
      <c r="AL54" s="537">
        <f>AL52+1</f>
        <v>44334</v>
      </c>
      <c r="AM54" s="454" t="str">
        <f>IFERROR(VLOOKUP(AL54,FeiertageBW[#All],2,FALSE),"")</f>
        <v/>
      </c>
      <c r="AN54" s="455"/>
      <c r="AO54" s="455"/>
      <c r="AP54" s="455"/>
      <c r="AQ54" s="448"/>
      <c r="AR54" s="447"/>
      <c r="AS54" s="447"/>
      <c r="AT54" s="466"/>
      <c r="AU54" s="537">
        <f>AU52+1</f>
        <v>44369</v>
      </c>
      <c r="AV54" s="454" t="str">
        <f>IFERROR(VLOOKUP(AU54,FeiertageBW[#All],2,FALSE),"")</f>
        <v/>
      </c>
      <c r="AW54" s="455"/>
      <c r="AX54" s="455"/>
      <c r="AY54" s="455"/>
      <c r="AZ54" s="448"/>
      <c r="BA54" s="447"/>
      <c r="BB54" s="447"/>
      <c r="BC54" s="449"/>
    </row>
    <row r="55" spans="1:55" ht="21.95" customHeight="1" x14ac:dyDescent="0.25">
      <c r="A55" s="542"/>
      <c r="B55" s="541"/>
      <c r="C55" s="456" t="str">
        <f>IFERROR(VLOOKUP(B54,Ereignistabelle[],2,FALSE),"")</f>
        <v/>
      </c>
      <c r="D55" s="451"/>
      <c r="E55" s="451"/>
      <c r="F55" s="451"/>
      <c r="G55" s="451"/>
      <c r="H55" s="452"/>
      <c r="I55" s="452"/>
      <c r="J55" s="467" t="str">
        <f>IFERROR(VLOOKUP(B54,Serientermine,2,FALSE),"")</f>
        <v/>
      </c>
      <c r="K55" s="541"/>
      <c r="L55" s="456" t="str">
        <f>IFERROR(VLOOKUP(K54,Ereignistabelle[],2,FALSE),"")</f>
        <v/>
      </c>
      <c r="M55" s="451"/>
      <c r="N55" s="451"/>
      <c r="O55" s="451"/>
      <c r="P55" s="451"/>
      <c r="Q55" s="452"/>
      <c r="R55" s="452"/>
      <c r="S55" s="467" t="str">
        <f>IFERROR(VLOOKUP(K54,Serientermine,2,FALSE),"")</f>
        <v/>
      </c>
      <c r="T55" s="546"/>
      <c r="U55" s="456" t="str">
        <f>IFERROR(VLOOKUP(T54,Ereignistabelle[],2,FALSE),"")</f>
        <v/>
      </c>
      <c r="V55" s="451"/>
      <c r="W55" s="451"/>
      <c r="X55" s="451"/>
      <c r="Y55" s="451"/>
      <c r="Z55" s="452"/>
      <c r="AA55" s="452"/>
      <c r="AB55" s="467" t="str">
        <f>IFERROR(VLOOKUP(T54,Serientermine,2,FALSE),"")</f>
        <v/>
      </c>
      <c r="AC55" s="541"/>
      <c r="AD55" s="456" t="str">
        <f>IFERROR(VLOOKUP(AC54,Ereignistabelle[],2,FALSE),"")</f>
        <v/>
      </c>
      <c r="AE55" s="451"/>
      <c r="AF55" s="451"/>
      <c r="AG55" s="451"/>
      <c r="AH55" s="451"/>
      <c r="AI55" s="452"/>
      <c r="AJ55" s="452"/>
      <c r="AK55" s="467" t="str">
        <f>IFERROR(VLOOKUP(AC54,Serientermine,2,FALSE),"")</f>
        <v/>
      </c>
      <c r="AL55" s="541"/>
      <c r="AM55" s="456" t="str">
        <f>IFERROR(VLOOKUP(AL54,Ereignistabelle[],2,FALSE),"")</f>
        <v/>
      </c>
      <c r="AN55" s="451"/>
      <c r="AO55" s="451"/>
      <c r="AP55" s="451"/>
      <c r="AQ55" s="451"/>
      <c r="AR55" s="452"/>
      <c r="AS55" s="452"/>
      <c r="AT55" s="467" t="str">
        <f>IFERROR(VLOOKUP(AL54,Serientermine,2,FALSE),"")</f>
        <v/>
      </c>
      <c r="AU55" s="541"/>
      <c r="AV55" s="456" t="str">
        <f>IFERROR(VLOOKUP(AU54,Ereignistabelle[],2,FALSE),"")</f>
        <v/>
      </c>
      <c r="AW55" s="451"/>
      <c r="AX55" s="451"/>
      <c r="AY55" s="451"/>
      <c r="AZ55" s="451"/>
      <c r="BA55" s="452"/>
      <c r="BB55" s="452"/>
      <c r="BC55" s="453" t="str">
        <f>IFERROR(VLOOKUP(AU54,Serientermine,2,FALSE),"")</f>
        <v/>
      </c>
    </row>
    <row r="56" spans="1:55" ht="21.95" customHeight="1" x14ac:dyDescent="0.25">
      <c r="A56" s="542" t="s">
        <v>13</v>
      </c>
      <c r="B56" s="537">
        <f>B54+1</f>
        <v>44216</v>
      </c>
      <c r="C56" s="454" t="str">
        <f>IFERROR(VLOOKUP(B56,FeiertageBW[#All],2,FALSE),"")</f>
        <v/>
      </c>
      <c r="D56" s="455"/>
      <c r="E56" s="455"/>
      <c r="F56" s="455"/>
      <c r="G56" s="448"/>
      <c r="H56" s="447"/>
      <c r="I56" s="447"/>
      <c r="J56" s="466" t="str">
        <f>IF(B56&lt;&gt;"",TRUNC((B56-WEEKDAY(B56,2)-DATE(YEAR(B56+4-WEEKDAY(B56,2)),1,-10))/7)&amp;"","")</f>
        <v>3</v>
      </c>
      <c r="K56" s="537">
        <f>K54+1</f>
        <v>44244</v>
      </c>
      <c r="L56" s="454" t="str">
        <f>IFERROR(VLOOKUP(K56,FeiertageBW[#All],2,FALSE),"")</f>
        <v/>
      </c>
      <c r="M56" s="455"/>
      <c r="N56" s="455"/>
      <c r="O56" s="455"/>
      <c r="P56" s="448"/>
      <c r="Q56" s="447"/>
      <c r="R56" s="447"/>
      <c r="S56" s="466" t="str">
        <f>IF(K56&lt;&gt;"",TRUNC((K56-WEEKDAY(K56,2)-DATE(YEAR(K56+4-WEEKDAY(K56,2)),1,-10))/7)&amp;"","")</f>
        <v>7</v>
      </c>
      <c r="T56" s="544">
        <f>T54+1</f>
        <v>44272</v>
      </c>
      <c r="U56" s="454" t="str">
        <f>IFERROR(VLOOKUP(T56,FeiertageBW[#All],2,FALSE),"")</f>
        <v/>
      </c>
      <c r="V56" s="455"/>
      <c r="W56" s="455"/>
      <c r="X56" s="455"/>
      <c r="Y56" s="448"/>
      <c r="Z56" s="447"/>
      <c r="AA56" s="447"/>
      <c r="AB56" s="466" t="str">
        <f>IF(T56&lt;&gt;"",TRUNC((T56-WEEKDAY(T56,2)-DATE(YEAR(T56+4-WEEKDAY(T56,2)),1,-10))/7)&amp;"","")</f>
        <v>11</v>
      </c>
      <c r="AC56" s="537">
        <f>AC54+1</f>
        <v>44307</v>
      </c>
      <c r="AD56" s="454" t="str">
        <f>IFERROR(VLOOKUP(AC56,FeiertageBW[#All],2,FALSE),"")</f>
        <v/>
      </c>
      <c r="AE56" s="455"/>
      <c r="AF56" s="455"/>
      <c r="AG56" s="455"/>
      <c r="AH56" s="448"/>
      <c r="AI56" s="447"/>
      <c r="AJ56" s="447"/>
      <c r="AK56" s="466" t="str">
        <f>IF(AC56&lt;&gt;"",TRUNC((AC56-WEEKDAY(AC56,2)-DATE(YEAR(AC56+4-WEEKDAY(AC56,2)),1,-10))/7)&amp;"","")</f>
        <v>16</v>
      </c>
      <c r="AL56" s="537">
        <f>AL54+1</f>
        <v>44335</v>
      </c>
      <c r="AM56" s="454" t="str">
        <f>IFERROR(VLOOKUP(AL56,FeiertageBW[#All],2,FALSE),"")</f>
        <v/>
      </c>
      <c r="AN56" s="455"/>
      <c r="AO56" s="455"/>
      <c r="AP56" s="455"/>
      <c r="AQ56" s="448"/>
      <c r="AR56" s="447"/>
      <c r="AS56" s="447"/>
      <c r="AT56" s="466" t="str">
        <f>IF(AL56&lt;&gt;"",TRUNC((AL56-WEEKDAY(AL56,2)-DATE(YEAR(AL56+4-WEEKDAY(AL56,2)),1,-10))/7)&amp;"","")</f>
        <v>20</v>
      </c>
      <c r="AU56" s="537">
        <f>AU54+1</f>
        <v>44370</v>
      </c>
      <c r="AV56" s="454" t="str">
        <f>IFERROR(VLOOKUP(AU56,FeiertageBW[#All],2,FALSE),"")</f>
        <v/>
      </c>
      <c r="AW56" s="455"/>
      <c r="AX56" s="455"/>
      <c r="AY56" s="455"/>
      <c r="AZ56" s="448"/>
      <c r="BA56" s="447"/>
      <c r="BB56" s="447"/>
      <c r="BC56" s="449" t="str">
        <f>IF(AU56&lt;&gt;"",TRUNC((AU56-WEEKDAY(AU56,2)-DATE(YEAR(AU56+4-WEEKDAY(AU56,2)),1,-10))/7)&amp;"","")</f>
        <v>25</v>
      </c>
    </row>
    <row r="57" spans="1:55" ht="21.95" customHeight="1" x14ac:dyDescent="0.25">
      <c r="A57" s="542"/>
      <c r="B57" s="541"/>
      <c r="C57" s="456" t="str">
        <f>IFERROR(VLOOKUP(B56,Ereignistabelle[],2,FALSE),"")</f>
        <v/>
      </c>
      <c r="D57" s="451"/>
      <c r="E57" s="451"/>
      <c r="F57" s="451"/>
      <c r="G57" s="451"/>
      <c r="H57" s="452"/>
      <c r="I57" s="452"/>
      <c r="J57" s="467" t="str">
        <f>IFERROR(VLOOKUP(B56,Serientermine,2,FALSE),"")</f>
        <v/>
      </c>
      <c r="K57" s="541"/>
      <c r="L57" s="456" t="str">
        <f>IFERROR(VLOOKUP(K56,Ereignistabelle[],2,FALSE),"")</f>
        <v/>
      </c>
      <c r="M57" s="451"/>
      <c r="N57" s="451"/>
      <c r="O57" s="451"/>
      <c r="P57" s="451"/>
      <c r="Q57" s="452"/>
      <c r="R57" s="452"/>
      <c r="S57" s="467" t="str">
        <f>IFERROR(VLOOKUP(K56,Serientermine,2,FALSE),"")</f>
        <v/>
      </c>
      <c r="T57" s="546"/>
      <c r="U57" s="456" t="str">
        <f>IFERROR(VLOOKUP(T56,Ereignistabelle[],2,FALSE),"")</f>
        <v/>
      </c>
      <c r="V57" s="451"/>
      <c r="W57" s="451"/>
      <c r="X57" s="451"/>
      <c r="Y57" s="451"/>
      <c r="Z57" s="452"/>
      <c r="AA57" s="452"/>
      <c r="AB57" s="467" t="str">
        <f>IFERROR(VLOOKUP(T56,Serientermine,2,FALSE),"")</f>
        <v/>
      </c>
      <c r="AC57" s="541"/>
      <c r="AD57" s="456" t="str">
        <f>IFERROR(VLOOKUP(AC56,Ereignistabelle[],2,FALSE),"")</f>
        <v/>
      </c>
      <c r="AE57" s="451"/>
      <c r="AF57" s="451"/>
      <c r="AG57" s="451"/>
      <c r="AH57" s="451"/>
      <c r="AI57" s="452"/>
      <c r="AJ57" s="452"/>
      <c r="AK57" s="467" t="str">
        <f>IFERROR(VLOOKUP(AC56,Serientermine,2,FALSE),"")</f>
        <v/>
      </c>
      <c r="AL57" s="541"/>
      <c r="AM57" s="456" t="str">
        <f>IFERROR(VLOOKUP(AL56,Ereignistabelle[],2,FALSE),"")</f>
        <v/>
      </c>
      <c r="AN57" s="451"/>
      <c r="AO57" s="451"/>
      <c r="AP57" s="451"/>
      <c r="AQ57" s="451"/>
      <c r="AR57" s="452"/>
      <c r="AS57" s="452"/>
      <c r="AT57" s="467" t="str">
        <f>IFERROR(VLOOKUP(AL56,Serientermine,2,FALSE),"")</f>
        <v/>
      </c>
      <c r="AU57" s="541"/>
      <c r="AV57" s="456" t="str">
        <f>IFERROR(VLOOKUP(AU56,Ereignistabelle[],2,FALSE),"")</f>
        <v/>
      </c>
      <c r="AW57" s="451"/>
      <c r="AX57" s="451"/>
      <c r="AY57" s="451"/>
      <c r="AZ57" s="451"/>
      <c r="BA57" s="452"/>
      <c r="BB57" s="452"/>
      <c r="BC57" s="453" t="str">
        <f>IFERROR(VLOOKUP(AU56,Serientermine,2,FALSE),"")</f>
        <v/>
      </c>
    </row>
    <row r="58" spans="1:55" ht="21.95" customHeight="1" x14ac:dyDescent="0.25">
      <c r="A58" s="542" t="s">
        <v>12</v>
      </c>
      <c r="B58" s="537">
        <f>B56+1</f>
        <v>44217</v>
      </c>
      <c r="C58" s="454" t="str">
        <f>IFERROR(VLOOKUP(B58,FeiertageBW[#All],2,FALSE),"")</f>
        <v/>
      </c>
      <c r="D58" s="455"/>
      <c r="E58" s="455"/>
      <c r="F58" s="455"/>
      <c r="G58" s="448"/>
      <c r="H58" s="447"/>
      <c r="I58" s="447"/>
      <c r="J58" s="466"/>
      <c r="K58" s="537">
        <f>K56+1</f>
        <v>44245</v>
      </c>
      <c r="L58" s="454" t="str">
        <f>IFERROR(VLOOKUP(K58,FeiertageBW[#All],2,FALSE),"")</f>
        <v/>
      </c>
      <c r="M58" s="455"/>
      <c r="N58" s="455"/>
      <c r="O58" s="455"/>
      <c r="P58" s="448"/>
      <c r="Q58" s="447"/>
      <c r="R58" s="447"/>
      <c r="S58" s="466"/>
      <c r="T58" s="544">
        <f>T56+1</f>
        <v>44273</v>
      </c>
      <c r="U58" s="454" t="str">
        <f>IFERROR(VLOOKUP(T58,FeiertageBW[#All],2,FALSE),"")</f>
        <v/>
      </c>
      <c r="V58" s="455"/>
      <c r="W58" s="455"/>
      <c r="X58" s="455"/>
      <c r="Y58" s="448"/>
      <c r="Z58" s="447"/>
      <c r="AA58" s="447"/>
      <c r="AB58" s="466"/>
      <c r="AC58" s="537">
        <f>AC56+1</f>
        <v>44308</v>
      </c>
      <c r="AD58" s="454" t="str">
        <f>IFERROR(VLOOKUP(AC58,FeiertageBW[#All],2,FALSE),"")</f>
        <v/>
      </c>
      <c r="AE58" s="455"/>
      <c r="AF58" s="455"/>
      <c r="AG58" s="455"/>
      <c r="AH58" s="448"/>
      <c r="AI58" s="447"/>
      <c r="AJ58" s="447"/>
      <c r="AK58" s="466"/>
      <c r="AL58" s="537">
        <f>AL56+1</f>
        <v>44336</v>
      </c>
      <c r="AM58" s="454" t="str">
        <f>IFERROR(VLOOKUP(AL58,FeiertageBW[#All],2,FALSE),"")</f>
        <v/>
      </c>
      <c r="AN58" s="455"/>
      <c r="AO58" s="455"/>
      <c r="AP58" s="455"/>
      <c r="AQ58" s="448"/>
      <c r="AR58" s="447"/>
      <c r="AS58" s="447"/>
      <c r="AT58" s="466"/>
      <c r="AU58" s="537">
        <f>AU56+1</f>
        <v>44371</v>
      </c>
      <c r="AV58" s="454" t="str">
        <f>IFERROR(VLOOKUP(AU58,FeiertageBW[#All],2,FALSE),"")</f>
        <v/>
      </c>
      <c r="AW58" s="455"/>
      <c r="AX58" s="455"/>
      <c r="AY58" s="455"/>
      <c r="AZ58" s="448"/>
      <c r="BA58" s="447"/>
      <c r="BB58" s="447"/>
      <c r="BC58" s="449"/>
    </row>
    <row r="59" spans="1:55" ht="21.95" customHeight="1" x14ac:dyDescent="0.25">
      <c r="A59" s="542"/>
      <c r="B59" s="541"/>
      <c r="C59" s="456" t="str">
        <f>IFERROR(VLOOKUP(B58,Ereignistabelle[],2,FALSE),"")</f>
        <v/>
      </c>
      <c r="D59" s="451"/>
      <c r="E59" s="451"/>
      <c r="F59" s="451"/>
      <c r="G59" s="451"/>
      <c r="H59" s="452"/>
      <c r="I59" s="452"/>
      <c r="J59" s="467" t="str">
        <f>IFERROR(VLOOKUP(B58,Serientermine,2,FALSE),"")</f>
        <v/>
      </c>
      <c r="K59" s="541"/>
      <c r="L59" s="456" t="str">
        <f>IFERROR(VLOOKUP(K58,Ereignistabelle[],2,FALSE),"")</f>
        <v>Geburtstag Mustermann</v>
      </c>
      <c r="M59" s="451"/>
      <c r="N59" s="451"/>
      <c r="O59" s="451"/>
      <c r="P59" s="451"/>
      <c r="Q59" s="452"/>
      <c r="R59" s="452"/>
      <c r="S59" s="467" t="str">
        <f>IFERROR(VLOOKUP(K58,Serientermine,2,FALSE),"")</f>
        <v/>
      </c>
      <c r="T59" s="546"/>
      <c r="U59" s="456" t="str">
        <f>IFERROR(VLOOKUP(T58,Ereignistabelle[],2,FALSE),"")</f>
        <v/>
      </c>
      <c r="V59" s="451"/>
      <c r="W59" s="451"/>
      <c r="X59" s="451"/>
      <c r="Y59" s="451"/>
      <c r="Z59" s="452"/>
      <c r="AA59" s="452"/>
      <c r="AB59" s="467" t="str">
        <f>IFERROR(VLOOKUP(T58,Serientermine,2,FALSE),"")</f>
        <v/>
      </c>
      <c r="AC59" s="541"/>
      <c r="AD59" s="456" t="str">
        <f>IFERROR(VLOOKUP(AC58,Ereignistabelle[],2,FALSE),"")</f>
        <v/>
      </c>
      <c r="AE59" s="451"/>
      <c r="AF59" s="451"/>
      <c r="AG59" s="451"/>
      <c r="AH59" s="451"/>
      <c r="AI59" s="452"/>
      <c r="AJ59" s="452"/>
      <c r="AK59" s="467" t="str">
        <f>IFERROR(VLOOKUP(AC58,Serientermine,2,FALSE),"")</f>
        <v/>
      </c>
      <c r="AL59" s="541"/>
      <c r="AM59" s="456" t="str">
        <f>IFERROR(VLOOKUP(AL58,Ereignistabelle[],2,FALSE),"")</f>
        <v/>
      </c>
      <c r="AN59" s="451"/>
      <c r="AO59" s="451"/>
      <c r="AP59" s="451"/>
      <c r="AQ59" s="451"/>
      <c r="AR59" s="452"/>
      <c r="AS59" s="452"/>
      <c r="AT59" s="467" t="str">
        <f>IFERROR(VLOOKUP(AL58,Serientermine,2,FALSE),"")</f>
        <v/>
      </c>
      <c r="AU59" s="541"/>
      <c r="AV59" s="456" t="str">
        <f>IFERROR(VLOOKUP(AU58,Ereignistabelle[],2,FALSE),"")</f>
        <v/>
      </c>
      <c r="AW59" s="451"/>
      <c r="AX59" s="451"/>
      <c r="AY59" s="451"/>
      <c r="AZ59" s="451"/>
      <c r="BA59" s="452"/>
      <c r="BB59" s="452"/>
      <c r="BC59" s="453" t="str">
        <f>IFERROR(VLOOKUP(AU58,Serientermine,2,FALSE),"")</f>
        <v/>
      </c>
    </row>
    <row r="60" spans="1:55" ht="21.95" customHeight="1" x14ac:dyDescent="0.25">
      <c r="A60" s="542" t="s">
        <v>15</v>
      </c>
      <c r="B60" s="537">
        <f>B58+1</f>
        <v>44218</v>
      </c>
      <c r="C60" s="454" t="str">
        <f>IFERROR(VLOOKUP(B60,FeiertageBW[#All],2,FALSE),"")</f>
        <v/>
      </c>
      <c r="D60" s="455"/>
      <c r="E60" s="455"/>
      <c r="F60" s="455"/>
      <c r="G60" s="448"/>
      <c r="H60" s="447"/>
      <c r="I60" s="447"/>
      <c r="J60" s="466"/>
      <c r="K60" s="537">
        <f>K58+1</f>
        <v>44246</v>
      </c>
      <c r="L60" s="454" t="str">
        <f>IFERROR(VLOOKUP(K60,FeiertageBW[#All],2,FALSE),"")</f>
        <v/>
      </c>
      <c r="M60" s="455"/>
      <c r="N60" s="455"/>
      <c r="O60" s="455"/>
      <c r="P60" s="448"/>
      <c r="Q60" s="447"/>
      <c r="R60" s="447"/>
      <c r="S60" s="466"/>
      <c r="T60" s="544">
        <f>T58+1</f>
        <v>44274</v>
      </c>
      <c r="U60" s="454" t="str">
        <f>IFERROR(VLOOKUP(T60,FeiertageBW[#All],2,FALSE),"")</f>
        <v/>
      </c>
      <c r="V60" s="455"/>
      <c r="W60" s="455"/>
      <c r="X60" s="455"/>
      <c r="Y60" s="448"/>
      <c r="Z60" s="447"/>
      <c r="AA60" s="447"/>
      <c r="AB60" s="466"/>
      <c r="AC60" s="537">
        <f>AC58+1</f>
        <v>44309</v>
      </c>
      <c r="AD60" s="454" t="str">
        <f>IFERROR(VLOOKUP(AC60,FeiertageBW[#All],2,FALSE),"")</f>
        <v/>
      </c>
      <c r="AE60" s="455"/>
      <c r="AF60" s="455"/>
      <c r="AG60" s="455"/>
      <c r="AH60" s="448"/>
      <c r="AI60" s="447"/>
      <c r="AJ60" s="447"/>
      <c r="AK60" s="466"/>
      <c r="AL60" s="537">
        <f>AL58+1</f>
        <v>44337</v>
      </c>
      <c r="AM60" s="454" t="str">
        <f>IFERROR(VLOOKUP(AL60,FeiertageBW[#All],2,FALSE),"")</f>
        <v/>
      </c>
      <c r="AN60" s="455"/>
      <c r="AO60" s="455"/>
      <c r="AP60" s="455"/>
      <c r="AQ60" s="448"/>
      <c r="AR60" s="447"/>
      <c r="AS60" s="447"/>
      <c r="AT60" s="466"/>
      <c r="AU60" s="537">
        <f>AU58+1</f>
        <v>44372</v>
      </c>
      <c r="AV60" s="454" t="str">
        <f>IFERROR(VLOOKUP(AU60,FeiertageBW[#All],2,FALSE),"")</f>
        <v/>
      </c>
      <c r="AW60" s="455"/>
      <c r="AX60" s="455"/>
      <c r="AY60" s="455"/>
      <c r="AZ60" s="448"/>
      <c r="BA60" s="447"/>
      <c r="BB60" s="447"/>
      <c r="BC60" s="449"/>
    </row>
    <row r="61" spans="1:55" ht="21.95" customHeight="1" x14ac:dyDescent="0.25">
      <c r="A61" s="542"/>
      <c r="B61" s="541"/>
      <c r="C61" s="456" t="str">
        <f>IFERROR(VLOOKUP(B60,Ereignistabelle[],2,FALSE),"")</f>
        <v/>
      </c>
      <c r="D61" s="451"/>
      <c r="E61" s="451"/>
      <c r="F61" s="451"/>
      <c r="G61" s="451"/>
      <c r="H61" s="452"/>
      <c r="I61" s="452"/>
      <c r="J61" s="467" t="str">
        <f>IFERROR(VLOOKUP(B60,Serientermine,2,FALSE),"")</f>
        <v/>
      </c>
      <c r="K61" s="541"/>
      <c r="L61" s="456" t="str">
        <f>IFERROR(VLOOKUP(K60,Ereignistabelle[],2,FALSE),"")</f>
        <v/>
      </c>
      <c r="M61" s="451"/>
      <c r="N61" s="451"/>
      <c r="O61" s="451"/>
      <c r="P61" s="451"/>
      <c r="Q61" s="452"/>
      <c r="R61" s="452"/>
      <c r="S61" s="467" t="str">
        <f>IFERROR(VLOOKUP(K60,Serientermine,2,FALSE),"")</f>
        <v/>
      </c>
      <c r="T61" s="546"/>
      <c r="U61" s="456" t="str">
        <f>IFERROR(VLOOKUP(T60,Ereignistabelle[],2,FALSE),"")</f>
        <v/>
      </c>
      <c r="V61" s="451"/>
      <c r="W61" s="451"/>
      <c r="X61" s="451"/>
      <c r="Y61" s="451"/>
      <c r="Z61" s="452"/>
      <c r="AA61" s="452"/>
      <c r="AB61" s="467" t="str">
        <f>IFERROR(VLOOKUP(T60,Serientermine,2,FALSE),"")</f>
        <v/>
      </c>
      <c r="AC61" s="541"/>
      <c r="AD61" s="456" t="str">
        <f>IFERROR(VLOOKUP(AC60,Ereignistabelle[],2,FALSE),"")</f>
        <v/>
      </c>
      <c r="AE61" s="451"/>
      <c r="AF61" s="451"/>
      <c r="AG61" s="451"/>
      <c r="AH61" s="451"/>
      <c r="AI61" s="452"/>
      <c r="AJ61" s="452"/>
      <c r="AK61" s="467" t="str">
        <f>IFERROR(VLOOKUP(AC60,Serientermine,2,FALSE),"")</f>
        <v/>
      </c>
      <c r="AL61" s="541"/>
      <c r="AM61" s="456" t="str">
        <f>IFERROR(VLOOKUP(AL60,Ereignistabelle[],2,FALSE),"")</f>
        <v/>
      </c>
      <c r="AN61" s="451"/>
      <c r="AO61" s="451"/>
      <c r="AP61" s="451"/>
      <c r="AQ61" s="451"/>
      <c r="AR61" s="452"/>
      <c r="AS61" s="452"/>
      <c r="AT61" s="467" t="str">
        <f>IFERROR(VLOOKUP(AL60,Serientermine,2,FALSE),"")</f>
        <v/>
      </c>
      <c r="AU61" s="541"/>
      <c r="AV61" s="456" t="str">
        <f>IFERROR(VLOOKUP(AU60,Ereignistabelle[],2,FALSE),"")</f>
        <v/>
      </c>
      <c r="AW61" s="451"/>
      <c r="AX61" s="451"/>
      <c r="AY61" s="451"/>
      <c r="AZ61" s="451"/>
      <c r="BA61" s="452"/>
      <c r="BB61" s="452"/>
      <c r="BC61" s="453" t="str">
        <f>IFERROR(VLOOKUP(AU60,Serientermine,2,FALSE),"")</f>
        <v/>
      </c>
    </row>
    <row r="62" spans="1:55" ht="21.95" customHeight="1" x14ac:dyDescent="0.25">
      <c r="A62" s="547" t="s">
        <v>16</v>
      </c>
      <c r="B62" s="539">
        <f>B60+1</f>
        <v>44219</v>
      </c>
      <c r="C62" s="457" t="str">
        <f>IFERROR(VLOOKUP(B62,FeiertageBW[#All],2,FALSE),"")</f>
        <v/>
      </c>
      <c r="D62" s="458"/>
      <c r="E62" s="458"/>
      <c r="F62" s="458"/>
      <c r="G62" s="459"/>
      <c r="H62" s="460"/>
      <c r="I62" s="460"/>
      <c r="J62" s="468"/>
      <c r="K62" s="539">
        <f>K60+1</f>
        <v>44247</v>
      </c>
      <c r="L62" s="457" t="str">
        <f>IFERROR(VLOOKUP(K62,FeiertageBW[#All],2,FALSE),"")</f>
        <v/>
      </c>
      <c r="M62" s="458"/>
      <c r="N62" s="458"/>
      <c r="O62" s="458"/>
      <c r="P62" s="459"/>
      <c r="Q62" s="460"/>
      <c r="R62" s="460"/>
      <c r="S62" s="468"/>
      <c r="T62" s="539">
        <f>T60+1</f>
        <v>44275</v>
      </c>
      <c r="U62" s="457" t="str">
        <f>IFERROR(VLOOKUP(T62,FeiertageBW[#All],2,FALSE),"")</f>
        <v/>
      </c>
      <c r="V62" s="458"/>
      <c r="W62" s="458"/>
      <c r="X62" s="458"/>
      <c r="Y62" s="459"/>
      <c r="Z62" s="460"/>
      <c r="AA62" s="460"/>
      <c r="AB62" s="468"/>
      <c r="AC62" s="539">
        <f>AC60+1</f>
        <v>44310</v>
      </c>
      <c r="AD62" s="457" t="str">
        <f>IFERROR(VLOOKUP(AC62,FeiertageBW[#All],2,FALSE),"")</f>
        <v/>
      </c>
      <c r="AE62" s="458"/>
      <c r="AF62" s="458"/>
      <c r="AG62" s="458"/>
      <c r="AH62" s="459"/>
      <c r="AI62" s="460"/>
      <c r="AJ62" s="460"/>
      <c r="AK62" s="468"/>
      <c r="AL62" s="539">
        <f>AL60+1</f>
        <v>44338</v>
      </c>
      <c r="AM62" s="457" t="str">
        <f>IFERROR(VLOOKUP(AL62,FeiertageBW[#All],2,FALSE),"")</f>
        <v/>
      </c>
      <c r="AN62" s="458"/>
      <c r="AO62" s="458"/>
      <c r="AP62" s="458"/>
      <c r="AQ62" s="459"/>
      <c r="AR62" s="460"/>
      <c r="AS62" s="460"/>
      <c r="AT62" s="468"/>
      <c r="AU62" s="539">
        <f>AU60+1</f>
        <v>44373</v>
      </c>
      <c r="AV62" s="457" t="str">
        <f>IFERROR(VLOOKUP(AU62,FeiertageBW[#All],2,FALSE),"")</f>
        <v/>
      </c>
      <c r="AW62" s="458"/>
      <c r="AX62" s="458"/>
      <c r="AY62" s="458"/>
      <c r="AZ62" s="459"/>
      <c r="BA62" s="460"/>
      <c r="BB62" s="460"/>
      <c r="BC62" s="461"/>
    </row>
    <row r="63" spans="1:55" ht="21.95" customHeight="1" x14ac:dyDescent="0.25">
      <c r="A63" s="547"/>
      <c r="B63" s="540"/>
      <c r="C63" s="462" t="str">
        <f>IFERROR(VLOOKUP(B62,Ereignistabelle[],2,FALSE),"")</f>
        <v/>
      </c>
      <c r="D63" s="463"/>
      <c r="E63" s="463"/>
      <c r="F63" s="463"/>
      <c r="G63" s="463"/>
      <c r="H63" s="464"/>
      <c r="I63" s="464"/>
      <c r="J63" s="469" t="str">
        <f>IFERROR(VLOOKUP(B62,Serientermine,2,FALSE),"")</f>
        <v/>
      </c>
      <c r="K63" s="540"/>
      <c r="L63" s="462" t="str">
        <f>IFERROR(VLOOKUP(K62,Ereignistabelle[],2,FALSE),"")</f>
        <v/>
      </c>
      <c r="M63" s="463"/>
      <c r="N63" s="463"/>
      <c r="O63" s="463"/>
      <c r="P63" s="463"/>
      <c r="Q63" s="464"/>
      <c r="R63" s="464"/>
      <c r="S63" s="469" t="str">
        <f>IFERROR(VLOOKUP(K62,Serientermine,2,FALSE),"")</f>
        <v/>
      </c>
      <c r="T63" s="540"/>
      <c r="U63" s="462" t="str">
        <f>IFERROR(VLOOKUP(T62,Ereignistabelle[],2,FALSE),"")</f>
        <v/>
      </c>
      <c r="V63" s="463"/>
      <c r="W63" s="463"/>
      <c r="X63" s="463"/>
      <c r="Y63" s="463"/>
      <c r="Z63" s="464"/>
      <c r="AA63" s="464"/>
      <c r="AB63" s="469" t="str">
        <f>IFERROR(VLOOKUP(T62,Serientermine,2,FALSE),"")</f>
        <v/>
      </c>
      <c r="AC63" s="540"/>
      <c r="AD63" s="462" t="str">
        <f>IFERROR(VLOOKUP(AC62,Ereignistabelle[],2,FALSE),"")</f>
        <v/>
      </c>
      <c r="AE63" s="463"/>
      <c r="AF63" s="463"/>
      <c r="AG63" s="463"/>
      <c r="AH63" s="463"/>
      <c r="AI63" s="464"/>
      <c r="AJ63" s="464"/>
      <c r="AK63" s="469" t="str">
        <f>IFERROR(VLOOKUP(AC62,Serientermine,2,FALSE),"")</f>
        <v/>
      </c>
      <c r="AL63" s="540"/>
      <c r="AM63" s="462" t="str">
        <f>IFERROR(VLOOKUP(AL62,Ereignistabelle[],2,FALSE),"")</f>
        <v/>
      </c>
      <c r="AN63" s="463"/>
      <c r="AO63" s="463"/>
      <c r="AP63" s="463"/>
      <c r="AQ63" s="463"/>
      <c r="AR63" s="464"/>
      <c r="AS63" s="464"/>
      <c r="AT63" s="469" t="str">
        <f>IFERROR(VLOOKUP(AL62,Serientermine,2,FALSE),"")</f>
        <v/>
      </c>
      <c r="AU63" s="540"/>
      <c r="AV63" s="462" t="str">
        <f>IFERROR(VLOOKUP(AU62,Ereignistabelle[],2,FALSE),"")</f>
        <v/>
      </c>
      <c r="AW63" s="463"/>
      <c r="AX63" s="463"/>
      <c r="AY63" s="463"/>
      <c r="AZ63" s="463"/>
      <c r="BA63" s="464"/>
      <c r="BB63" s="464"/>
      <c r="BC63" s="465" t="str">
        <f>IFERROR(VLOOKUP(AU62,Serientermine,2,FALSE),"")</f>
        <v/>
      </c>
    </row>
    <row r="64" spans="1:55" ht="21.95" customHeight="1" x14ac:dyDescent="0.25">
      <c r="A64" s="547" t="s">
        <v>17</v>
      </c>
      <c r="B64" s="539">
        <f>B62+1</f>
        <v>44220</v>
      </c>
      <c r="C64" s="457" t="str">
        <f>IFERROR(VLOOKUP(B64,FeiertageBW[#All],2,FALSE),"")</f>
        <v/>
      </c>
      <c r="D64" s="458"/>
      <c r="E64" s="458"/>
      <c r="F64" s="458"/>
      <c r="G64" s="459"/>
      <c r="H64" s="460"/>
      <c r="I64" s="460"/>
      <c r="J64" s="468"/>
      <c r="K64" s="539">
        <f>K62+1</f>
        <v>44248</v>
      </c>
      <c r="L64" s="457" t="str">
        <f>IFERROR(VLOOKUP(K64,FeiertageBW[#All],2,FALSE),"")</f>
        <v/>
      </c>
      <c r="M64" s="458"/>
      <c r="N64" s="458"/>
      <c r="O64" s="458"/>
      <c r="P64" s="459"/>
      <c r="Q64" s="460"/>
      <c r="R64" s="460"/>
      <c r="S64" s="468"/>
      <c r="T64" s="539">
        <f>T62+1</f>
        <v>44276</v>
      </c>
      <c r="U64" s="457" t="str">
        <f>IFERROR(VLOOKUP(T64,FeiertageBW[#All],2,FALSE),"")</f>
        <v/>
      </c>
      <c r="V64" s="458"/>
      <c r="W64" s="458"/>
      <c r="X64" s="458"/>
      <c r="Y64" s="459"/>
      <c r="Z64" s="460"/>
      <c r="AA64" s="460"/>
      <c r="AB64" s="468"/>
      <c r="AC64" s="539">
        <f>AC62+1</f>
        <v>44311</v>
      </c>
      <c r="AD64" s="457" t="str">
        <f>IFERROR(VLOOKUP(AC64,FeiertageBW[#All],2,FALSE),"")</f>
        <v/>
      </c>
      <c r="AE64" s="458"/>
      <c r="AF64" s="458"/>
      <c r="AG64" s="458"/>
      <c r="AH64" s="459"/>
      <c r="AI64" s="460"/>
      <c r="AJ64" s="460"/>
      <c r="AK64" s="468"/>
      <c r="AL64" s="539">
        <f>AL62+1</f>
        <v>44339</v>
      </c>
      <c r="AM64" s="457" t="str">
        <f>IFERROR(VLOOKUP(AL64,FeiertageBW[#All],2,FALSE),"")</f>
        <v>Pfingstsonntag</v>
      </c>
      <c r="AN64" s="458"/>
      <c r="AO64" s="458"/>
      <c r="AP64" s="458"/>
      <c r="AQ64" s="459"/>
      <c r="AR64" s="460"/>
      <c r="AS64" s="460"/>
      <c r="AT64" s="468"/>
      <c r="AU64" s="539">
        <f>AU62+1</f>
        <v>44374</v>
      </c>
      <c r="AV64" s="457" t="str">
        <f>IFERROR(VLOOKUP(AU64,FeiertageBW[#All],2,FALSE),"")</f>
        <v/>
      </c>
      <c r="AW64" s="458"/>
      <c r="AX64" s="458"/>
      <c r="AY64" s="458"/>
      <c r="AZ64" s="459"/>
      <c r="BA64" s="460"/>
      <c r="BB64" s="460"/>
      <c r="BC64" s="461"/>
    </row>
    <row r="65" spans="1:55" ht="21.95" customHeight="1" x14ac:dyDescent="0.25">
      <c r="A65" s="547"/>
      <c r="B65" s="540"/>
      <c r="C65" s="462" t="str">
        <f>IFERROR(VLOOKUP(B64,Ereignistabelle[],2,FALSE),"")</f>
        <v/>
      </c>
      <c r="D65" s="463"/>
      <c r="E65" s="463"/>
      <c r="F65" s="463"/>
      <c r="G65" s="463"/>
      <c r="H65" s="464"/>
      <c r="I65" s="464"/>
      <c r="J65" s="469" t="str">
        <f>IFERROR(VLOOKUP(B64,Serientermine,2,FALSE),"")</f>
        <v/>
      </c>
      <c r="K65" s="540"/>
      <c r="L65" s="462" t="str">
        <f>IFERROR(VLOOKUP(K64,Ereignistabelle[],2,FALSE),"")</f>
        <v/>
      </c>
      <c r="M65" s="463"/>
      <c r="N65" s="463"/>
      <c r="O65" s="463"/>
      <c r="P65" s="463"/>
      <c r="Q65" s="464"/>
      <c r="R65" s="464"/>
      <c r="S65" s="469" t="str">
        <f>IFERROR(VLOOKUP(K64,Serientermine,2,FALSE),"")</f>
        <v/>
      </c>
      <c r="T65" s="540"/>
      <c r="U65" s="462" t="str">
        <f>IFERROR(VLOOKUP(T64,Ereignistabelle[],2,FALSE),"")</f>
        <v/>
      </c>
      <c r="V65" s="463"/>
      <c r="W65" s="463"/>
      <c r="X65" s="463"/>
      <c r="Y65" s="463"/>
      <c r="Z65" s="464"/>
      <c r="AA65" s="464"/>
      <c r="AB65" s="469" t="str">
        <f>IFERROR(VLOOKUP(T64,Serientermine,2,FALSE),"")</f>
        <v/>
      </c>
      <c r="AC65" s="540"/>
      <c r="AD65" s="462" t="str">
        <f>IFERROR(VLOOKUP(AC64,Ereignistabelle[],2,FALSE),"")</f>
        <v/>
      </c>
      <c r="AE65" s="463"/>
      <c r="AF65" s="463"/>
      <c r="AG65" s="463"/>
      <c r="AH65" s="463"/>
      <c r="AI65" s="464"/>
      <c r="AJ65" s="464"/>
      <c r="AK65" s="469" t="str">
        <f>IFERROR(VLOOKUP(AC64,Serientermine,2,FALSE),"")</f>
        <v/>
      </c>
      <c r="AL65" s="540"/>
      <c r="AM65" s="462" t="str">
        <f>IFERROR(VLOOKUP(AL64,Ereignistabelle[],2,FALSE),"")</f>
        <v/>
      </c>
      <c r="AN65" s="463"/>
      <c r="AO65" s="463"/>
      <c r="AP65" s="463"/>
      <c r="AQ65" s="463"/>
      <c r="AR65" s="464"/>
      <c r="AS65" s="464"/>
      <c r="AT65" s="469" t="str">
        <f>IFERROR(VLOOKUP(AL64,Serientermine,2,FALSE),"")</f>
        <v/>
      </c>
      <c r="AU65" s="540"/>
      <c r="AV65" s="462" t="str">
        <f>IFERROR(VLOOKUP(AU64,Ereignistabelle[],2,FALSE),"")</f>
        <v/>
      </c>
      <c r="AW65" s="463"/>
      <c r="AX65" s="463"/>
      <c r="AY65" s="463"/>
      <c r="AZ65" s="463"/>
      <c r="BA65" s="464"/>
      <c r="BB65" s="464"/>
      <c r="BC65" s="465" t="str">
        <f>IFERROR(VLOOKUP(AU64,Serientermine,2,FALSE),"")</f>
        <v/>
      </c>
    </row>
    <row r="66" spans="1:55" ht="21.95" customHeight="1" x14ac:dyDescent="0.25">
      <c r="A66" s="542" t="s">
        <v>18</v>
      </c>
      <c r="B66" s="537">
        <f>B64+1</f>
        <v>44221</v>
      </c>
      <c r="C66" s="454" t="str">
        <f>IFERROR(VLOOKUP(B66,FeiertageBW[#All],2,FALSE),"")</f>
        <v/>
      </c>
      <c r="D66" s="455"/>
      <c r="E66" s="455"/>
      <c r="F66" s="455"/>
      <c r="G66" s="448"/>
      <c r="H66" s="447"/>
      <c r="I66" s="447"/>
      <c r="J66" s="466"/>
      <c r="K66" s="537">
        <f>K64+1</f>
        <v>44249</v>
      </c>
      <c r="L66" s="454" t="str">
        <f>IFERROR(VLOOKUP(K66,FeiertageBW[#All],2,FALSE),"")</f>
        <v/>
      </c>
      <c r="M66" s="455"/>
      <c r="N66" s="455"/>
      <c r="O66" s="455"/>
      <c r="P66" s="448"/>
      <c r="Q66" s="447"/>
      <c r="R66" s="447"/>
      <c r="S66" s="466"/>
      <c r="T66" s="544">
        <f>T64+1</f>
        <v>44277</v>
      </c>
      <c r="U66" s="454" t="str">
        <f>IFERROR(VLOOKUP(T66,FeiertageBW[#All],2,FALSE),"")</f>
        <v/>
      </c>
      <c r="V66" s="455"/>
      <c r="W66" s="455"/>
      <c r="X66" s="455"/>
      <c r="Y66" s="448"/>
      <c r="Z66" s="447"/>
      <c r="AA66" s="447"/>
      <c r="AB66" s="466"/>
      <c r="AC66" s="537">
        <f>AC64+1</f>
        <v>44312</v>
      </c>
      <c r="AD66" s="454" t="str">
        <f>IFERROR(VLOOKUP(AC66,FeiertageBW[#All],2,FALSE),"")</f>
        <v/>
      </c>
      <c r="AE66" s="455"/>
      <c r="AF66" s="455"/>
      <c r="AG66" s="455"/>
      <c r="AH66" s="448"/>
      <c r="AI66" s="447"/>
      <c r="AJ66" s="447"/>
      <c r="AK66" s="466"/>
      <c r="AL66" s="537">
        <f>AL64+1</f>
        <v>44340</v>
      </c>
      <c r="AM66" s="454" t="str">
        <f>IFERROR(VLOOKUP(AL66,FeiertageBW[#All],2,FALSE),"")</f>
        <v>Pfingstmontag</v>
      </c>
      <c r="AN66" s="455"/>
      <c r="AO66" s="455"/>
      <c r="AP66" s="455"/>
      <c r="AQ66" s="448"/>
      <c r="AR66" s="447"/>
      <c r="AS66" s="447"/>
      <c r="AT66" s="466"/>
      <c r="AU66" s="537">
        <f>AU64+1</f>
        <v>44375</v>
      </c>
      <c r="AV66" s="454" t="str">
        <f>IFERROR(VLOOKUP(AU66,FeiertageBW[#All],2,FALSE),"")</f>
        <v/>
      </c>
      <c r="AW66" s="455"/>
      <c r="AX66" s="455"/>
      <c r="AY66" s="455"/>
      <c r="AZ66" s="448"/>
      <c r="BA66" s="447"/>
      <c r="BB66" s="447"/>
      <c r="BC66" s="449"/>
    </row>
    <row r="67" spans="1:55" ht="21.95" customHeight="1" x14ac:dyDescent="0.25">
      <c r="A67" s="542"/>
      <c r="B67" s="541"/>
      <c r="C67" s="456" t="str">
        <f>IFERROR(VLOOKUP(B66,Ereignistabelle[],2,FALSE),"")</f>
        <v/>
      </c>
      <c r="D67" s="451"/>
      <c r="E67" s="451"/>
      <c r="F67" s="451"/>
      <c r="G67" s="451"/>
      <c r="H67" s="452"/>
      <c r="I67" s="452"/>
      <c r="J67" s="467" t="str">
        <f>IFERROR(VLOOKUP(B66,Serientermine,2,FALSE),"")</f>
        <v/>
      </c>
      <c r="K67" s="541"/>
      <c r="L67" s="456" t="str">
        <f>IFERROR(VLOOKUP(K66,Ereignistabelle[],2,FALSE),"")</f>
        <v/>
      </c>
      <c r="M67" s="451"/>
      <c r="N67" s="451"/>
      <c r="O67" s="451"/>
      <c r="P67" s="451"/>
      <c r="Q67" s="452"/>
      <c r="R67" s="452"/>
      <c r="S67" s="467" t="str">
        <f>IFERROR(VLOOKUP(K66,Serientermine,2,FALSE),"")</f>
        <v/>
      </c>
      <c r="T67" s="546"/>
      <c r="U67" s="456" t="str">
        <f>IFERROR(VLOOKUP(T66,Ereignistabelle[],2,FALSE),"")</f>
        <v/>
      </c>
      <c r="V67" s="451"/>
      <c r="W67" s="451"/>
      <c r="X67" s="451"/>
      <c r="Y67" s="451"/>
      <c r="Z67" s="452"/>
      <c r="AA67" s="452"/>
      <c r="AB67" s="467" t="str">
        <f>IFERROR(VLOOKUP(T66,Serientermine,2,FALSE),"")</f>
        <v/>
      </c>
      <c r="AC67" s="541"/>
      <c r="AD67" s="456" t="str">
        <f>IFERROR(VLOOKUP(AC66,Ereignistabelle[],2,FALSE),"")</f>
        <v/>
      </c>
      <c r="AE67" s="451"/>
      <c r="AF67" s="451"/>
      <c r="AG67" s="451"/>
      <c r="AH67" s="451"/>
      <c r="AI67" s="452"/>
      <c r="AJ67" s="452"/>
      <c r="AK67" s="467" t="str">
        <f>IFERROR(VLOOKUP(AC66,Serientermine,2,FALSE),"")</f>
        <v/>
      </c>
      <c r="AL67" s="541"/>
      <c r="AM67" s="456" t="str">
        <f>IFERROR(VLOOKUP(AL66,Ereignistabelle[],2,FALSE),"")</f>
        <v/>
      </c>
      <c r="AN67" s="451"/>
      <c r="AO67" s="451"/>
      <c r="AP67" s="451"/>
      <c r="AQ67" s="451"/>
      <c r="AR67" s="452"/>
      <c r="AS67" s="452"/>
      <c r="AT67" s="467" t="str">
        <f>IFERROR(VLOOKUP(AL66,Serientermine,2,FALSE),"")</f>
        <v/>
      </c>
      <c r="AU67" s="541"/>
      <c r="AV67" s="456" t="str">
        <f>IFERROR(VLOOKUP(AU66,Ereignistabelle[],2,FALSE),"")</f>
        <v/>
      </c>
      <c r="AW67" s="451"/>
      <c r="AX67" s="451"/>
      <c r="AY67" s="451"/>
      <c r="AZ67" s="451"/>
      <c r="BA67" s="452"/>
      <c r="BB67" s="452"/>
      <c r="BC67" s="453" t="str">
        <f>IFERROR(VLOOKUP(AU66,Serientermine,2,FALSE),"")</f>
        <v/>
      </c>
    </row>
    <row r="68" spans="1:55" ht="21.95" customHeight="1" x14ac:dyDescent="0.25">
      <c r="A68" s="542" t="s">
        <v>14</v>
      </c>
      <c r="B68" s="537">
        <f>B66+1</f>
        <v>44222</v>
      </c>
      <c r="C68" s="454" t="str">
        <f>IFERROR(VLOOKUP(B68,FeiertageBW[#All],2,FALSE),"")</f>
        <v/>
      </c>
      <c r="D68" s="455"/>
      <c r="E68" s="455"/>
      <c r="F68" s="455"/>
      <c r="G68" s="448"/>
      <c r="H68" s="447"/>
      <c r="I68" s="447"/>
      <c r="J68" s="466"/>
      <c r="K68" s="537">
        <f>K66+1</f>
        <v>44250</v>
      </c>
      <c r="L68" s="454" t="str">
        <f>IFERROR(VLOOKUP(K68,FeiertageBW[#All],2,FALSE),"")</f>
        <v/>
      </c>
      <c r="M68" s="455"/>
      <c r="N68" s="455"/>
      <c r="O68" s="455"/>
      <c r="P68" s="448"/>
      <c r="Q68" s="447"/>
      <c r="R68" s="447"/>
      <c r="S68" s="466"/>
      <c r="T68" s="544">
        <f>T66+1</f>
        <v>44278</v>
      </c>
      <c r="U68" s="454" t="str">
        <f>IFERROR(VLOOKUP(T68,FeiertageBW[#All],2,FALSE),"")</f>
        <v/>
      </c>
      <c r="V68" s="455"/>
      <c r="W68" s="455"/>
      <c r="X68" s="455"/>
      <c r="Y68" s="448"/>
      <c r="Z68" s="447"/>
      <c r="AA68" s="447"/>
      <c r="AB68" s="466"/>
      <c r="AC68" s="537">
        <f>AC66+1</f>
        <v>44313</v>
      </c>
      <c r="AD68" s="454" t="str">
        <f>IFERROR(VLOOKUP(AC68,FeiertageBW[#All],2,FALSE),"")</f>
        <v/>
      </c>
      <c r="AE68" s="455"/>
      <c r="AF68" s="455"/>
      <c r="AG68" s="455"/>
      <c r="AH68" s="448"/>
      <c r="AI68" s="447"/>
      <c r="AJ68" s="447"/>
      <c r="AK68" s="466"/>
      <c r="AL68" s="537">
        <f>AL66+1</f>
        <v>44341</v>
      </c>
      <c r="AM68" s="454" t="str">
        <f>IFERROR(VLOOKUP(AL68,FeiertageBW[#All],2,FALSE),"")</f>
        <v/>
      </c>
      <c r="AN68" s="455"/>
      <c r="AO68" s="455"/>
      <c r="AP68" s="455"/>
      <c r="AQ68" s="448"/>
      <c r="AR68" s="447"/>
      <c r="AS68" s="447"/>
      <c r="AT68" s="466"/>
      <c r="AU68" s="537">
        <f>AU66+1</f>
        <v>44376</v>
      </c>
      <c r="AV68" s="454" t="str">
        <f>IFERROR(VLOOKUP(AU68,FeiertageBW[#All],2,FALSE),"")</f>
        <v/>
      </c>
      <c r="AW68" s="455"/>
      <c r="AX68" s="455"/>
      <c r="AY68" s="455"/>
      <c r="AZ68" s="448"/>
      <c r="BA68" s="447"/>
      <c r="BB68" s="447"/>
      <c r="BC68" s="449"/>
    </row>
    <row r="69" spans="1:55" ht="21.95" customHeight="1" x14ac:dyDescent="0.25">
      <c r="A69" s="542"/>
      <c r="B69" s="541"/>
      <c r="C69" s="456" t="str">
        <f>IFERROR(VLOOKUP(B68,Ereignistabelle[],2,FALSE),"")</f>
        <v/>
      </c>
      <c r="D69" s="451"/>
      <c r="E69" s="451"/>
      <c r="F69" s="451"/>
      <c r="G69" s="451"/>
      <c r="H69" s="452"/>
      <c r="I69" s="452"/>
      <c r="J69" s="467" t="str">
        <f>IFERROR(VLOOKUP(B68,Serientermine,2,FALSE),"")</f>
        <v/>
      </c>
      <c r="K69" s="541"/>
      <c r="L69" s="456" t="str">
        <f>IFERROR(VLOOKUP(K68,Ereignistabelle[],2,FALSE),"")</f>
        <v/>
      </c>
      <c r="M69" s="451"/>
      <c r="N69" s="451"/>
      <c r="O69" s="451"/>
      <c r="P69" s="451"/>
      <c r="Q69" s="452"/>
      <c r="R69" s="452"/>
      <c r="S69" s="467" t="str">
        <f>IFERROR(VLOOKUP(K68,Serientermine,2,FALSE),"")</f>
        <v/>
      </c>
      <c r="T69" s="546"/>
      <c r="U69" s="456" t="str">
        <f>IFERROR(VLOOKUP(T68,Ereignistabelle[],2,FALSE),"")</f>
        <v/>
      </c>
      <c r="V69" s="451"/>
      <c r="W69" s="451"/>
      <c r="X69" s="451"/>
      <c r="Y69" s="451"/>
      <c r="Z69" s="452"/>
      <c r="AA69" s="452"/>
      <c r="AB69" s="467" t="str">
        <f>IFERROR(VLOOKUP(T68,Serientermine,2,FALSE),"")</f>
        <v/>
      </c>
      <c r="AC69" s="541"/>
      <c r="AD69" s="456" t="str">
        <f>IFERROR(VLOOKUP(AC68,Ereignistabelle[],2,FALSE),"")</f>
        <v/>
      </c>
      <c r="AE69" s="451"/>
      <c r="AF69" s="451"/>
      <c r="AG69" s="451"/>
      <c r="AH69" s="451"/>
      <c r="AI69" s="452"/>
      <c r="AJ69" s="452"/>
      <c r="AK69" s="467" t="str">
        <f>IFERROR(VLOOKUP(AC68,Serientermine,2,FALSE),"")</f>
        <v/>
      </c>
      <c r="AL69" s="541"/>
      <c r="AM69" s="456" t="str">
        <f>IFERROR(VLOOKUP(AL68,Ereignistabelle[],2,FALSE),"")</f>
        <v/>
      </c>
      <c r="AN69" s="451"/>
      <c r="AO69" s="451"/>
      <c r="AP69" s="451"/>
      <c r="AQ69" s="451"/>
      <c r="AR69" s="452"/>
      <c r="AS69" s="452"/>
      <c r="AT69" s="467" t="str">
        <f>IFERROR(VLOOKUP(AL68,Serientermine,2,FALSE),"")</f>
        <v/>
      </c>
      <c r="AU69" s="541"/>
      <c r="AV69" s="456" t="str">
        <f>IFERROR(VLOOKUP(AU68,Ereignistabelle[],2,FALSE),"")</f>
        <v/>
      </c>
      <c r="AW69" s="451"/>
      <c r="AX69" s="451"/>
      <c r="AY69" s="451"/>
      <c r="AZ69" s="451"/>
      <c r="BA69" s="452"/>
      <c r="BB69" s="452"/>
      <c r="BC69" s="453" t="str">
        <f>IFERROR(VLOOKUP(AU68,Serientermine,2,FALSE),"")</f>
        <v/>
      </c>
    </row>
    <row r="70" spans="1:55" ht="21.95" customHeight="1" x14ac:dyDescent="0.25">
      <c r="A70" s="542" t="s">
        <v>13</v>
      </c>
      <c r="B70" s="537">
        <f>IF(DATE(Einstellungen!$F$47, 2, 0)&gt;Kalender!B68,B68+1,"")</f>
        <v>44223</v>
      </c>
      <c r="C70" s="454" t="str">
        <f>IFERROR(VLOOKUP(B70,FeiertageBW[#All],2,FALSE),"")</f>
        <v/>
      </c>
      <c r="D70" s="455"/>
      <c r="E70" s="455"/>
      <c r="F70" s="455"/>
      <c r="G70" s="448"/>
      <c r="H70" s="447"/>
      <c r="I70" s="447"/>
      <c r="J70" s="466" t="str">
        <f>IF(B70&lt;&gt;"",TRUNC((B70-WEEKDAY(B70,2)-DATE(YEAR(B70+4-WEEKDAY(B70,2)),1,-10))/7)&amp;"","")</f>
        <v>4</v>
      </c>
      <c r="K70" s="537">
        <f>IF(DATE(Einstellungen!$F$47, 3, 0)&gt;Kalender!K68,K68+1,"")</f>
        <v>44251</v>
      </c>
      <c r="L70" s="454" t="str">
        <f>IFERROR(VLOOKUP(K70,FeiertageBW[#All],2,FALSE),"")</f>
        <v/>
      </c>
      <c r="M70" s="455"/>
      <c r="N70" s="455"/>
      <c r="O70" s="455"/>
      <c r="P70" s="448"/>
      <c r="Q70" s="447"/>
      <c r="R70" s="447"/>
      <c r="S70" s="466" t="str">
        <f>IF(K70&lt;&gt;"",TRUNC((K70-WEEKDAY(K70,2)-DATE(YEAR(K70+4-WEEKDAY(K70,2)),1,-10))/7)&amp;"","")</f>
        <v>8</v>
      </c>
      <c r="T70" s="544">
        <f>IF(DATE(Einstellungen!$F$47, 4, 0)&gt;Kalender!T68,T68+1,"")</f>
        <v>44279</v>
      </c>
      <c r="U70" s="454" t="str">
        <f>IFERROR(VLOOKUP(T70,FeiertageBW[#All],2,FALSE),"")</f>
        <v/>
      </c>
      <c r="V70" s="455"/>
      <c r="W70" s="455"/>
      <c r="X70" s="455"/>
      <c r="Y70" s="448"/>
      <c r="Z70" s="447"/>
      <c r="AA70" s="447"/>
      <c r="AB70" s="466" t="str">
        <f>IF(T70&lt;&gt;"",TRUNC((T70-WEEKDAY(T70,2)-DATE(YEAR(T70+4-WEEKDAY(T70,2)),1,-10))/7)&amp;"","")</f>
        <v>12</v>
      </c>
      <c r="AC70" s="537">
        <f>IF(DATE(Einstellungen!$F$47, 5, 0)&gt;Kalender!AC68,AC68+1,"")</f>
        <v>44314</v>
      </c>
      <c r="AD70" s="454" t="str">
        <f>IFERROR(VLOOKUP(AC70,FeiertageBW[#All],2,FALSE),"")</f>
        <v/>
      </c>
      <c r="AE70" s="455"/>
      <c r="AF70" s="455"/>
      <c r="AG70" s="455"/>
      <c r="AH70" s="448"/>
      <c r="AI70" s="447"/>
      <c r="AJ70" s="447"/>
      <c r="AK70" s="466" t="str">
        <f>IF(AC70&lt;&gt;"",TRUNC((AC70-WEEKDAY(AC70,2)-DATE(YEAR(AC70+4-WEEKDAY(AC70,2)),1,-10))/7)&amp;"","")</f>
        <v>17</v>
      </c>
      <c r="AL70" s="537">
        <f>IF(DATE(Einstellungen!$F$47, 6, 0)&gt;Kalender!AL68,AL68+1,"")</f>
        <v>44342</v>
      </c>
      <c r="AM70" s="454" t="str">
        <f>IFERROR(VLOOKUP(AL70,FeiertageBW[#All],2,FALSE),"")</f>
        <v/>
      </c>
      <c r="AN70" s="455"/>
      <c r="AO70" s="455"/>
      <c r="AP70" s="455"/>
      <c r="AQ70" s="448"/>
      <c r="AR70" s="447"/>
      <c r="AS70" s="447"/>
      <c r="AT70" s="466" t="str">
        <f>IF(AL70&lt;&gt;"",TRUNC((AL70-WEEKDAY(AL70,2)-DATE(YEAR(AL70+4-WEEKDAY(AL70,2)),1,-10))/7)&amp;"","")</f>
        <v>21</v>
      </c>
      <c r="AU70" s="537">
        <f>IF(DATE(Einstellungen!$F$47, 7, 0)&gt;Kalender!AU68,AU68+1,"")</f>
        <v>44377</v>
      </c>
      <c r="AV70" s="454" t="str">
        <f>IFERROR(VLOOKUP(AU70,FeiertageBW[#All],2,FALSE),"")</f>
        <v/>
      </c>
      <c r="AW70" s="455"/>
      <c r="AX70" s="455"/>
      <c r="AY70" s="455"/>
      <c r="AZ70" s="448"/>
      <c r="BA70" s="447"/>
      <c r="BB70" s="447"/>
      <c r="BC70" s="449" t="str">
        <f>IF(AU70&lt;&gt;"",TRUNC((AU70-WEEKDAY(AU70,2)-DATE(YEAR(AU70+4-WEEKDAY(AU70,2)),1,-10))/7)&amp;"","")</f>
        <v>26</v>
      </c>
    </row>
    <row r="71" spans="1:55" ht="21.95" customHeight="1" x14ac:dyDescent="0.25">
      <c r="A71" s="542"/>
      <c r="B71" s="541"/>
      <c r="C71" s="456" t="str">
        <f>IFERROR(VLOOKUP(B70,Ereignistabelle[],2,FALSE),"")</f>
        <v/>
      </c>
      <c r="D71" s="451"/>
      <c r="E71" s="451"/>
      <c r="F71" s="451"/>
      <c r="G71" s="451"/>
      <c r="H71" s="452"/>
      <c r="I71" s="452"/>
      <c r="J71" s="467" t="str">
        <f>IFERROR(VLOOKUP(B70,Serientermine,2,FALSE),"")</f>
        <v/>
      </c>
      <c r="K71" s="541"/>
      <c r="L71" s="456" t="str">
        <f>IFERROR(VLOOKUP(K70,Ereignistabelle[],2,FALSE),"")</f>
        <v/>
      </c>
      <c r="M71" s="451"/>
      <c r="N71" s="451"/>
      <c r="O71" s="451"/>
      <c r="P71" s="451"/>
      <c r="Q71" s="452"/>
      <c r="R71" s="452"/>
      <c r="S71" s="467" t="str">
        <f>IFERROR(VLOOKUP(K70,Serientermine,2,FALSE),"")</f>
        <v/>
      </c>
      <c r="T71" s="546"/>
      <c r="U71" s="456" t="str">
        <f>IFERROR(VLOOKUP(T70,Ereignistabelle[],2,FALSE),"")</f>
        <v/>
      </c>
      <c r="V71" s="451"/>
      <c r="W71" s="451"/>
      <c r="X71" s="451"/>
      <c r="Y71" s="451"/>
      <c r="Z71" s="452"/>
      <c r="AA71" s="452"/>
      <c r="AB71" s="467" t="str">
        <f>IFERROR(VLOOKUP(T70,Serientermine,2,FALSE),"")</f>
        <v/>
      </c>
      <c r="AC71" s="541"/>
      <c r="AD71" s="456" t="str">
        <f>IFERROR(VLOOKUP(AC70,Ereignistabelle[],2,FALSE),"")</f>
        <v/>
      </c>
      <c r="AE71" s="451"/>
      <c r="AF71" s="451"/>
      <c r="AG71" s="451"/>
      <c r="AH71" s="451"/>
      <c r="AI71" s="452"/>
      <c r="AJ71" s="452"/>
      <c r="AK71" s="467" t="str">
        <f>IFERROR(VLOOKUP(AC70,Serientermine,2,FALSE),"")</f>
        <v/>
      </c>
      <c r="AL71" s="541"/>
      <c r="AM71" s="456" t="str">
        <f>IFERROR(VLOOKUP(AL70,Ereignistabelle[],2,FALSE),"")</f>
        <v/>
      </c>
      <c r="AN71" s="451"/>
      <c r="AO71" s="451"/>
      <c r="AP71" s="451"/>
      <c r="AQ71" s="451"/>
      <c r="AR71" s="452"/>
      <c r="AS71" s="452"/>
      <c r="AT71" s="467" t="str">
        <f>IFERROR(VLOOKUP(AL70,Serientermine,2,FALSE),"")</f>
        <v/>
      </c>
      <c r="AU71" s="541"/>
      <c r="AV71" s="456" t="str">
        <f>IFERROR(VLOOKUP(AU70,Ereignistabelle[],2,FALSE),"")</f>
        <v/>
      </c>
      <c r="AW71" s="451"/>
      <c r="AX71" s="451"/>
      <c r="AY71" s="451"/>
      <c r="AZ71" s="451"/>
      <c r="BA71" s="452"/>
      <c r="BB71" s="452"/>
      <c r="BC71" s="453" t="str">
        <f>IFERROR(VLOOKUP(AU70,Serientermine,2,FALSE),"")</f>
        <v/>
      </c>
    </row>
    <row r="72" spans="1:55" ht="21.95" customHeight="1" x14ac:dyDescent="0.25">
      <c r="A72" s="542" t="s">
        <v>12</v>
      </c>
      <c r="B72" s="537">
        <f>IF(DATE(Einstellungen!$F$47, 2, 0)&gt;Kalender!B70,B70+1,"")</f>
        <v>44224</v>
      </c>
      <c r="C72" s="454" t="str">
        <f>IFERROR(VLOOKUP(B72,FeiertageBW[#All],2,FALSE),"")</f>
        <v/>
      </c>
      <c r="D72" s="455"/>
      <c r="E72" s="455"/>
      <c r="F72" s="455"/>
      <c r="G72" s="448"/>
      <c r="H72" s="447"/>
      <c r="I72" s="447"/>
      <c r="J72" s="466"/>
      <c r="K72" s="537">
        <f>IF(DATE(Einstellungen!$F$47, 3, 0)&gt;Kalender!K70,K70+1,"")</f>
        <v>44252</v>
      </c>
      <c r="L72" s="454" t="str">
        <f>IFERROR(VLOOKUP(K72,FeiertageBW[#All],2,FALSE),"")</f>
        <v/>
      </c>
      <c r="M72" s="455"/>
      <c r="N72" s="455"/>
      <c r="O72" s="455"/>
      <c r="P72" s="448"/>
      <c r="Q72" s="447"/>
      <c r="R72" s="447"/>
      <c r="S72" s="466"/>
      <c r="T72" s="544">
        <f>IF(DATE(Einstellungen!$F$47, 4, 0)&gt;Kalender!T70,T70+1,"")</f>
        <v>44280</v>
      </c>
      <c r="U72" s="454" t="str">
        <f>IFERROR(VLOOKUP(T72,FeiertageBW[#All],2,FALSE),"")</f>
        <v/>
      </c>
      <c r="V72" s="455"/>
      <c r="W72" s="455"/>
      <c r="X72" s="455"/>
      <c r="Y72" s="448"/>
      <c r="Z72" s="447"/>
      <c r="AA72" s="447"/>
      <c r="AB72" s="466"/>
      <c r="AC72" s="537">
        <f>IF(DATE(Einstellungen!$F$47, 5, 0)&gt;Kalender!AC70,AC70+1,"")</f>
        <v>44315</v>
      </c>
      <c r="AD72" s="454" t="str">
        <f>IFERROR(VLOOKUP(AC72,FeiertageBW[#All],2,FALSE),"")</f>
        <v/>
      </c>
      <c r="AE72" s="455"/>
      <c r="AF72" s="455"/>
      <c r="AG72" s="455"/>
      <c r="AH72" s="448"/>
      <c r="AI72" s="447"/>
      <c r="AJ72" s="447"/>
      <c r="AK72" s="466"/>
      <c r="AL72" s="537">
        <f>IF(DATE(Einstellungen!$F$47, 6, 0)&gt;Kalender!AL70,AL70+1,"")</f>
        <v>44343</v>
      </c>
      <c r="AM72" s="454" t="str">
        <f>IFERROR(VLOOKUP(AL72,FeiertageBW[#All],2,FALSE),"")</f>
        <v/>
      </c>
      <c r="AN72" s="455"/>
      <c r="AO72" s="455"/>
      <c r="AP72" s="455"/>
      <c r="AQ72" s="448"/>
      <c r="AR72" s="447"/>
      <c r="AS72" s="447"/>
      <c r="AT72" s="466"/>
      <c r="AU72" s="537" t="str">
        <f>IF(DATE(Einstellungen!$F$47, 7, 0)&gt;Kalender!AU70,AU70+1,"")</f>
        <v/>
      </c>
      <c r="AV72" s="454" t="str">
        <f>IFERROR(VLOOKUP(AU72,FeiertageBW[#All],2,FALSE),"")</f>
        <v/>
      </c>
      <c r="AW72" s="455"/>
      <c r="AX72" s="455"/>
      <c r="AY72" s="455"/>
      <c r="AZ72" s="448"/>
      <c r="BA72" s="447"/>
      <c r="BB72" s="447"/>
      <c r="BC72" s="449"/>
    </row>
    <row r="73" spans="1:55" ht="21.95" customHeight="1" x14ac:dyDescent="0.25">
      <c r="A73" s="542"/>
      <c r="B73" s="541"/>
      <c r="C73" s="456" t="str">
        <f>IFERROR(VLOOKUP(B72,Ereignistabelle[],2,FALSE),"")</f>
        <v/>
      </c>
      <c r="D73" s="451"/>
      <c r="E73" s="451"/>
      <c r="F73" s="451"/>
      <c r="G73" s="451"/>
      <c r="H73" s="452"/>
      <c r="I73" s="452"/>
      <c r="J73" s="467" t="str">
        <f>IFERROR(VLOOKUP(B72,Serientermine,2,FALSE),"")</f>
        <v/>
      </c>
      <c r="K73" s="541"/>
      <c r="L73" s="456" t="str">
        <f>IFERROR(VLOOKUP(K72,Ereignistabelle[],2,FALSE),"")</f>
        <v/>
      </c>
      <c r="M73" s="451"/>
      <c r="N73" s="451"/>
      <c r="O73" s="451"/>
      <c r="P73" s="451"/>
      <c r="Q73" s="452"/>
      <c r="R73" s="452"/>
      <c r="S73" s="467" t="str">
        <f>IFERROR(VLOOKUP(K72,Serientermine,2,FALSE),"")</f>
        <v/>
      </c>
      <c r="T73" s="546"/>
      <c r="U73" s="456" t="str">
        <f>IFERROR(VLOOKUP(T72,Ereignistabelle[],2,FALSE),"")</f>
        <v/>
      </c>
      <c r="V73" s="451"/>
      <c r="W73" s="451"/>
      <c r="X73" s="451"/>
      <c r="Y73" s="451"/>
      <c r="Z73" s="452"/>
      <c r="AA73" s="452"/>
      <c r="AB73" s="467" t="str">
        <f>IFERROR(VLOOKUP(T72,Serientermine,2,FALSE),"")</f>
        <v/>
      </c>
      <c r="AC73" s="541"/>
      <c r="AD73" s="456" t="str">
        <f>IFERROR(VLOOKUP(AC72,Ereignistabelle[],2,FALSE),"")</f>
        <v/>
      </c>
      <c r="AE73" s="451"/>
      <c r="AF73" s="451"/>
      <c r="AG73" s="451"/>
      <c r="AH73" s="451"/>
      <c r="AI73" s="452"/>
      <c r="AJ73" s="452"/>
      <c r="AK73" s="467" t="str">
        <f>IFERROR(VLOOKUP(AC72,Serientermine,2,FALSE),"")</f>
        <v/>
      </c>
      <c r="AL73" s="541"/>
      <c r="AM73" s="456" t="str">
        <f>IFERROR(VLOOKUP(AL72,Ereignistabelle[],2,FALSE),"")</f>
        <v/>
      </c>
      <c r="AN73" s="451"/>
      <c r="AO73" s="451"/>
      <c r="AP73" s="451"/>
      <c r="AQ73" s="451"/>
      <c r="AR73" s="452"/>
      <c r="AS73" s="452"/>
      <c r="AT73" s="467" t="str">
        <f>IFERROR(VLOOKUP(AL72,Serientermine,2,FALSE),"")</f>
        <v/>
      </c>
      <c r="AU73" s="541"/>
      <c r="AV73" s="456" t="str">
        <f>IFERROR(VLOOKUP(AU72,Ereignistabelle[],2,FALSE),"")</f>
        <v/>
      </c>
      <c r="AW73" s="451"/>
      <c r="AX73" s="451"/>
      <c r="AY73" s="451"/>
      <c r="AZ73" s="451"/>
      <c r="BA73" s="452"/>
      <c r="BB73" s="452"/>
      <c r="BC73" s="453" t="str">
        <f>IFERROR(VLOOKUP(AU72,Serientermine,2,FALSE),"")</f>
        <v/>
      </c>
    </row>
    <row r="74" spans="1:55" ht="21.95" customHeight="1" x14ac:dyDescent="0.25">
      <c r="A74" s="542" t="s">
        <v>15</v>
      </c>
      <c r="B74" s="537">
        <f>IF(DATE(Einstellungen!$F$47, 2, 0)&gt;Kalender!B72,B72+1,"")</f>
        <v>44225</v>
      </c>
      <c r="C74" s="454" t="str">
        <f>IFERROR(VLOOKUP(B74,FeiertageBW[#All],2,FALSE),"")</f>
        <v/>
      </c>
      <c r="D74" s="455"/>
      <c r="E74" s="455"/>
      <c r="F74" s="455"/>
      <c r="G74" s="448"/>
      <c r="H74" s="447"/>
      <c r="I74" s="447"/>
      <c r="J74" s="466"/>
      <c r="K74" s="537">
        <f>IF(DATE(Einstellungen!$F$47, 3, 0)&gt;Kalender!K72,K72+1,"")</f>
        <v>44253</v>
      </c>
      <c r="L74" s="454" t="str">
        <f>IFERROR(VLOOKUP(K74,FeiertageBW[#All],2,FALSE),"")</f>
        <v/>
      </c>
      <c r="M74" s="455"/>
      <c r="N74" s="455"/>
      <c r="O74" s="455"/>
      <c r="P74" s="448"/>
      <c r="Q74" s="447"/>
      <c r="R74" s="447"/>
      <c r="S74" s="466"/>
      <c r="T74" s="544">
        <f>IF(DATE(Einstellungen!$F$47, 4, 0)&gt;Kalender!T72,T72+1,"")</f>
        <v>44281</v>
      </c>
      <c r="U74" s="454" t="str">
        <f>IFERROR(VLOOKUP(T74,FeiertageBW[#All],2,FALSE),"")</f>
        <v/>
      </c>
      <c r="V74" s="455"/>
      <c r="W74" s="455"/>
      <c r="X74" s="455"/>
      <c r="Y74" s="448"/>
      <c r="Z74" s="447"/>
      <c r="AA74" s="447"/>
      <c r="AB74" s="466"/>
      <c r="AC74" s="537">
        <f>IF(DATE(Einstellungen!$F$47, 5, 0)&gt;Kalender!AC72,AC72+1,"")</f>
        <v>44316</v>
      </c>
      <c r="AD74" s="454" t="str">
        <f>IFERROR(VLOOKUP(AC74,FeiertageBW[#All],2,FALSE),"")</f>
        <v/>
      </c>
      <c r="AE74" s="455"/>
      <c r="AF74" s="455"/>
      <c r="AG74" s="455"/>
      <c r="AH74" s="448"/>
      <c r="AI74" s="447"/>
      <c r="AJ74" s="447"/>
      <c r="AK74" s="466"/>
      <c r="AL74" s="537">
        <f>IF(DATE(Einstellungen!$F$47, 6, 0)&gt;Kalender!AL72,AL72+1,"")</f>
        <v>44344</v>
      </c>
      <c r="AM74" s="454" t="str">
        <f>IFERROR(VLOOKUP(AL74,FeiertageBW[#All],2,FALSE),"")</f>
        <v/>
      </c>
      <c r="AN74" s="455"/>
      <c r="AO74" s="455"/>
      <c r="AP74" s="455"/>
      <c r="AQ74" s="448"/>
      <c r="AR74" s="447"/>
      <c r="AS74" s="447"/>
      <c r="AT74" s="466"/>
      <c r="AU74" s="537" t="str">
        <f>IF(DATE(Einstellungen!$F$47, 7, 0)&gt;Kalender!AU72,AU72+1,"")</f>
        <v/>
      </c>
      <c r="AV74" s="454" t="str">
        <f>IFERROR(VLOOKUP(AU74,FeiertageBW[#All],2,FALSE),"")</f>
        <v/>
      </c>
      <c r="AW74" s="455"/>
      <c r="AX74" s="455"/>
      <c r="AY74" s="455"/>
      <c r="AZ74" s="448"/>
      <c r="BA74" s="447"/>
      <c r="BB74" s="447"/>
      <c r="BC74" s="449"/>
    </row>
    <row r="75" spans="1:55" ht="21.95" customHeight="1" x14ac:dyDescent="0.25">
      <c r="A75" s="542"/>
      <c r="B75" s="541"/>
      <c r="C75" s="456" t="str">
        <f>IFERROR(VLOOKUP(B74,Ereignistabelle[],2,FALSE),"")</f>
        <v/>
      </c>
      <c r="D75" s="451"/>
      <c r="E75" s="451"/>
      <c r="F75" s="451"/>
      <c r="G75" s="451"/>
      <c r="H75" s="452"/>
      <c r="I75" s="452"/>
      <c r="J75" s="467" t="str">
        <f>IFERROR(VLOOKUP(B74,Serientermine,2,FALSE),"")</f>
        <v/>
      </c>
      <c r="K75" s="541"/>
      <c r="L75" s="456" t="str">
        <f>IFERROR(VLOOKUP(K74,Ereignistabelle[],2,FALSE),"")</f>
        <v/>
      </c>
      <c r="M75" s="451"/>
      <c r="N75" s="451"/>
      <c r="O75" s="451"/>
      <c r="P75" s="451"/>
      <c r="Q75" s="452"/>
      <c r="R75" s="452"/>
      <c r="S75" s="467" t="str">
        <f>IFERROR(VLOOKUP(K74,Serientermine,2,FALSE),"")</f>
        <v/>
      </c>
      <c r="T75" s="546"/>
      <c r="U75" s="456" t="str">
        <f>IFERROR(VLOOKUP(T74,Ereignistabelle[],2,FALSE),"")</f>
        <v/>
      </c>
      <c r="V75" s="451"/>
      <c r="W75" s="451"/>
      <c r="X75" s="451"/>
      <c r="Y75" s="451"/>
      <c r="Z75" s="452"/>
      <c r="AA75" s="452"/>
      <c r="AB75" s="467" t="str">
        <f>IFERROR(VLOOKUP(T74,Serientermine,2,FALSE),"")</f>
        <v/>
      </c>
      <c r="AC75" s="541"/>
      <c r="AD75" s="456" t="str">
        <f>IFERROR(VLOOKUP(AC74,Ereignistabelle[],2,FALSE),"")</f>
        <v/>
      </c>
      <c r="AE75" s="451"/>
      <c r="AF75" s="451"/>
      <c r="AG75" s="451"/>
      <c r="AH75" s="451"/>
      <c r="AI75" s="452"/>
      <c r="AJ75" s="452"/>
      <c r="AK75" s="467" t="str">
        <f>IFERROR(VLOOKUP(AC74,Serientermine,2,FALSE),"")</f>
        <v/>
      </c>
      <c r="AL75" s="541"/>
      <c r="AM75" s="456" t="str">
        <f>IFERROR(VLOOKUP(AL74,Ereignistabelle[],2,FALSE),"")</f>
        <v/>
      </c>
      <c r="AN75" s="451"/>
      <c r="AO75" s="451"/>
      <c r="AP75" s="451"/>
      <c r="AQ75" s="451"/>
      <c r="AR75" s="452"/>
      <c r="AS75" s="452"/>
      <c r="AT75" s="467" t="str">
        <f>IFERROR(VLOOKUP(AL74,Serientermine,2,FALSE),"")</f>
        <v/>
      </c>
      <c r="AU75" s="541"/>
      <c r="AV75" s="456" t="str">
        <f>IFERROR(VLOOKUP(AU74,Ereignistabelle[],2,FALSE),"")</f>
        <v/>
      </c>
      <c r="AW75" s="451"/>
      <c r="AX75" s="451"/>
      <c r="AY75" s="451"/>
      <c r="AZ75" s="451"/>
      <c r="BA75" s="452"/>
      <c r="BB75" s="452"/>
      <c r="BC75" s="453" t="str">
        <f>IFERROR(VLOOKUP(AU74,Serientermine,2,FALSE),"")</f>
        <v/>
      </c>
    </row>
    <row r="76" spans="1:55" ht="21.95" customHeight="1" x14ac:dyDescent="0.25">
      <c r="A76" s="547" t="s">
        <v>16</v>
      </c>
      <c r="B76" s="539">
        <f>IF(DATE(Einstellungen!$F$47, 2, 0)&gt;Kalender!B74,B74+1,"")</f>
        <v>44226</v>
      </c>
      <c r="C76" s="457" t="str">
        <f>IFERROR(VLOOKUP(B76,FeiertageBW[#All],2,FALSE),"")</f>
        <v/>
      </c>
      <c r="D76" s="458"/>
      <c r="E76" s="458"/>
      <c r="F76" s="458"/>
      <c r="G76" s="459"/>
      <c r="H76" s="460"/>
      <c r="I76" s="460"/>
      <c r="J76" s="468"/>
      <c r="K76" s="539">
        <f>IF(DATE(Einstellungen!$F$47, 3, 0)&gt;Kalender!K74,K74+1,"")</f>
        <v>44254</v>
      </c>
      <c r="L76" s="457" t="str">
        <f>IFERROR(VLOOKUP(K76,FeiertageBW[#All],2,FALSE),"")</f>
        <v/>
      </c>
      <c r="M76" s="458"/>
      <c r="N76" s="458"/>
      <c r="O76" s="458"/>
      <c r="P76" s="459"/>
      <c r="Q76" s="460"/>
      <c r="R76" s="460"/>
      <c r="S76" s="468"/>
      <c r="T76" s="539">
        <f>IF(DATE(Einstellungen!$F$47, 4, 0)&gt;Kalender!T74,T74+1,"")</f>
        <v>44282</v>
      </c>
      <c r="U76" s="457" t="str">
        <f>IFERROR(VLOOKUP(T76,FeiertageBW[#All],2,FALSE),"")</f>
        <v/>
      </c>
      <c r="V76" s="458"/>
      <c r="W76" s="458"/>
      <c r="X76" s="458"/>
      <c r="Y76" s="459"/>
      <c r="Z76" s="460"/>
      <c r="AA76" s="460"/>
      <c r="AB76" s="468"/>
      <c r="AC76" s="539" t="str">
        <f>IF(DATE(Einstellungen!$F$47, 5, 0)&gt;Kalender!AC74,AC74+1,"")</f>
        <v/>
      </c>
      <c r="AD76" s="457" t="str">
        <f>IFERROR(VLOOKUP(AC76,FeiertageBW[#All],2,FALSE),"")</f>
        <v/>
      </c>
      <c r="AE76" s="458"/>
      <c r="AF76" s="458"/>
      <c r="AG76" s="458"/>
      <c r="AH76" s="459"/>
      <c r="AI76" s="460"/>
      <c r="AJ76" s="460"/>
      <c r="AK76" s="468"/>
      <c r="AL76" s="539">
        <f>IF(DATE(Einstellungen!$F$47, 6, 0)&gt;Kalender!AL74,AL74+1,"")</f>
        <v>44345</v>
      </c>
      <c r="AM76" s="457" t="str">
        <f>IFERROR(VLOOKUP(AL76,FeiertageBW[#All],2,FALSE),"")</f>
        <v/>
      </c>
      <c r="AN76" s="458"/>
      <c r="AO76" s="458"/>
      <c r="AP76" s="458"/>
      <c r="AQ76" s="459"/>
      <c r="AR76" s="460"/>
      <c r="AS76" s="460"/>
      <c r="AT76" s="468"/>
      <c r="AU76" s="539" t="str">
        <f>IF(DATE(Einstellungen!$F$47, 7, 0)&gt;Kalender!AU74,AU74+1,"")</f>
        <v/>
      </c>
      <c r="AV76" s="457" t="str">
        <f>IFERROR(VLOOKUP(AU76,FeiertageBW[#All],2,FALSE),"")</f>
        <v/>
      </c>
      <c r="AW76" s="458"/>
      <c r="AX76" s="458"/>
      <c r="AY76" s="458"/>
      <c r="AZ76" s="459"/>
      <c r="BA76" s="460"/>
      <c r="BB76" s="460"/>
      <c r="BC76" s="461"/>
    </row>
    <row r="77" spans="1:55" ht="21.95" customHeight="1" x14ac:dyDescent="0.25">
      <c r="A77" s="547"/>
      <c r="B77" s="540"/>
      <c r="C77" s="462" t="str">
        <f>IFERROR(VLOOKUP(B76,Ereignistabelle[],2,FALSE),"")</f>
        <v/>
      </c>
      <c r="D77" s="463"/>
      <c r="E77" s="463"/>
      <c r="F77" s="463"/>
      <c r="G77" s="463"/>
      <c r="H77" s="464"/>
      <c r="I77" s="464"/>
      <c r="J77" s="469" t="str">
        <f>IFERROR(VLOOKUP(B76,Serientermine,2,FALSE),"")</f>
        <v/>
      </c>
      <c r="K77" s="540"/>
      <c r="L77" s="462" t="str">
        <f>IFERROR(VLOOKUP(K76,Ereignistabelle[],2,FALSE),"")</f>
        <v/>
      </c>
      <c r="M77" s="463"/>
      <c r="N77" s="463"/>
      <c r="O77" s="463"/>
      <c r="P77" s="463"/>
      <c r="Q77" s="464"/>
      <c r="R77" s="464"/>
      <c r="S77" s="469" t="str">
        <f>IFERROR(VLOOKUP(K76,Serientermine,2,FALSE),"")</f>
        <v/>
      </c>
      <c r="T77" s="540"/>
      <c r="U77" s="462" t="str">
        <f>IFERROR(VLOOKUP(T76,Ereignistabelle[],2,FALSE),"")</f>
        <v/>
      </c>
      <c r="V77" s="463"/>
      <c r="W77" s="463"/>
      <c r="X77" s="463"/>
      <c r="Y77" s="463"/>
      <c r="Z77" s="464"/>
      <c r="AA77" s="464"/>
      <c r="AB77" s="469" t="str">
        <f>IFERROR(VLOOKUP(T76,Serientermine,2,FALSE),"")</f>
        <v/>
      </c>
      <c r="AC77" s="540"/>
      <c r="AD77" s="462" t="str">
        <f>IFERROR(VLOOKUP(AC76,Ereignistabelle[],2,FALSE),"")</f>
        <v/>
      </c>
      <c r="AE77" s="463"/>
      <c r="AF77" s="463"/>
      <c r="AG77" s="463"/>
      <c r="AH77" s="463"/>
      <c r="AI77" s="464"/>
      <c r="AJ77" s="464"/>
      <c r="AK77" s="469" t="str">
        <f>IFERROR(VLOOKUP(AC76,Serientermine,2,FALSE),"")</f>
        <v/>
      </c>
      <c r="AL77" s="540"/>
      <c r="AM77" s="462" t="str">
        <f>IFERROR(VLOOKUP(AL76,Ereignistabelle[],2,FALSE),"")</f>
        <v/>
      </c>
      <c r="AN77" s="463"/>
      <c r="AO77" s="463"/>
      <c r="AP77" s="463"/>
      <c r="AQ77" s="463"/>
      <c r="AR77" s="464"/>
      <c r="AS77" s="464"/>
      <c r="AT77" s="469" t="str">
        <f>IFERROR(VLOOKUP(AL76,Serientermine,2,FALSE),"")</f>
        <v/>
      </c>
      <c r="AU77" s="540"/>
      <c r="AV77" s="462" t="str">
        <f>IFERROR(VLOOKUP(AU76,Ereignistabelle[],2,FALSE),"")</f>
        <v/>
      </c>
      <c r="AW77" s="463"/>
      <c r="AX77" s="463"/>
      <c r="AY77" s="463"/>
      <c r="AZ77" s="463"/>
      <c r="BA77" s="464"/>
      <c r="BB77" s="464"/>
      <c r="BC77" s="465" t="str">
        <f>IFERROR(VLOOKUP(AU76,Serientermine,2,FALSE),"")</f>
        <v/>
      </c>
    </row>
    <row r="78" spans="1:55" ht="21.95" customHeight="1" x14ac:dyDescent="0.25">
      <c r="A78" s="547" t="s">
        <v>17</v>
      </c>
      <c r="B78" s="539">
        <f>IF(DATE(Einstellungen!$F$47, 2, 0)&gt;Kalender!B76,B76+1,"")</f>
        <v>44227</v>
      </c>
      <c r="C78" s="457" t="str">
        <f>IFERROR(VLOOKUP(B78,FeiertageBW[#All],2,FALSE),"")</f>
        <v/>
      </c>
      <c r="D78" s="458"/>
      <c r="E78" s="458"/>
      <c r="F78" s="458"/>
      <c r="G78" s="459"/>
      <c r="H78" s="460"/>
      <c r="I78" s="460"/>
      <c r="J78" s="468"/>
      <c r="K78" s="539">
        <f>IF(DATE(Einstellungen!$F$47, 3, 0)&gt;Kalender!K76,K76+1,"")</f>
        <v>44255</v>
      </c>
      <c r="L78" s="457" t="str">
        <f>IFERROR(VLOOKUP(K78,FeiertageBW[#All],2,FALSE),"")</f>
        <v/>
      </c>
      <c r="M78" s="458"/>
      <c r="N78" s="458"/>
      <c r="O78" s="458"/>
      <c r="P78" s="459"/>
      <c r="Q78" s="460"/>
      <c r="R78" s="460"/>
      <c r="S78" s="468"/>
      <c r="T78" s="539">
        <f>IF(DATE(Einstellungen!$F$47, 4, 0)&gt;Kalender!T76,T76+1,"")</f>
        <v>44283</v>
      </c>
      <c r="U78" s="457" t="str">
        <f>IFERROR(VLOOKUP(T78,FeiertageBW[#All],2,FALSE),"")</f>
        <v/>
      </c>
      <c r="V78" s="458"/>
      <c r="W78" s="458"/>
      <c r="X78" s="458"/>
      <c r="Y78" s="459"/>
      <c r="Z78" s="460"/>
      <c r="AA78" s="460"/>
      <c r="AB78" s="468"/>
      <c r="AC78" s="539" t="str">
        <f>IF(DATE(Einstellungen!$F$47, 5, 0)&gt;Kalender!AC76,AC76+1,"")</f>
        <v/>
      </c>
      <c r="AD78" s="457" t="str">
        <f>IFERROR(VLOOKUP(AC78,FeiertageBW[#All],2,FALSE),"")</f>
        <v/>
      </c>
      <c r="AE78" s="458"/>
      <c r="AF78" s="458"/>
      <c r="AG78" s="458"/>
      <c r="AH78" s="459"/>
      <c r="AI78" s="460"/>
      <c r="AJ78" s="460"/>
      <c r="AK78" s="468"/>
      <c r="AL78" s="539">
        <f>IF(DATE(Einstellungen!$F$47, 6, 0)&gt;Kalender!AL76,AL76+1,"")</f>
        <v>44346</v>
      </c>
      <c r="AM78" s="457" t="str">
        <f>IFERROR(VLOOKUP(AL78,FeiertageBW[#All],2,FALSE),"")</f>
        <v/>
      </c>
      <c r="AN78" s="458"/>
      <c r="AO78" s="458"/>
      <c r="AP78" s="458"/>
      <c r="AQ78" s="459"/>
      <c r="AR78" s="460"/>
      <c r="AS78" s="460"/>
      <c r="AT78" s="468"/>
      <c r="AU78" s="539" t="str">
        <f>IF(DATE(Einstellungen!$F$47, 7, 0)&gt;Kalender!AU76,AU76+1,"")</f>
        <v/>
      </c>
      <c r="AV78" s="457" t="str">
        <f>IFERROR(VLOOKUP(AU78,FeiertageBW[#All],2,FALSE),"")</f>
        <v/>
      </c>
      <c r="AW78" s="458"/>
      <c r="AX78" s="458"/>
      <c r="AY78" s="458"/>
      <c r="AZ78" s="459"/>
      <c r="BA78" s="460"/>
      <c r="BB78" s="460"/>
      <c r="BC78" s="461"/>
    </row>
    <row r="79" spans="1:55" ht="21.95" customHeight="1" x14ac:dyDescent="0.25">
      <c r="A79" s="547"/>
      <c r="B79" s="540"/>
      <c r="C79" s="462" t="str">
        <f>IFERROR(VLOOKUP(B78,Ereignistabelle[],2,FALSE),"")</f>
        <v/>
      </c>
      <c r="D79" s="463"/>
      <c r="E79" s="463"/>
      <c r="F79" s="463"/>
      <c r="G79" s="463"/>
      <c r="H79" s="464"/>
      <c r="I79" s="464"/>
      <c r="J79" s="469" t="str">
        <f>IFERROR(VLOOKUP(B78,Serientermine,2,FALSE),"")</f>
        <v/>
      </c>
      <c r="K79" s="540"/>
      <c r="L79" s="462" t="str">
        <f>IFERROR(VLOOKUP(K78,Ereignistabelle[],2,FALSE),"")</f>
        <v/>
      </c>
      <c r="M79" s="463"/>
      <c r="N79" s="463"/>
      <c r="O79" s="463"/>
      <c r="P79" s="463"/>
      <c r="Q79" s="464"/>
      <c r="R79" s="464"/>
      <c r="S79" s="469" t="str">
        <f>IFERROR(VLOOKUP(K78,Serientermine,2,FALSE),"")</f>
        <v/>
      </c>
      <c r="T79" s="540"/>
      <c r="U79" s="462" t="str">
        <f>IFERROR(VLOOKUP(T78,Ereignistabelle[],2,FALSE),"")</f>
        <v/>
      </c>
      <c r="V79" s="463"/>
      <c r="W79" s="463"/>
      <c r="X79" s="463"/>
      <c r="Y79" s="463"/>
      <c r="Z79" s="464"/>
      <c r="AA79" s="464"/>
      <c r="AB79" s="469" t="str">
        <f>IFERROR(VLOOKUP(T78,Serientermine,2,FALSE),"")</f>
        <v/>
      </c>
      <c r="AC79" s="540"/>
      <c r="AD79" s="462" t="str">
        <f>IFERROR(VLOOKUP(AC78,Ereignistabelle[],2,FALSE),"")</f>
        <v/>
      </c>
      <c r="AE79" s="463"/>
      <c r="AF79" s="463"/>
      <c r="AG79" s="463"/>
      <c r="AH79" s="463"/>
      <c r="AI79" s="464"/>
      <c r="AJ79" s="464"/>
      <c r="AK79" s="469" t="str">
        <f>IFERROR(VLOOKUP(AC78,Serientermine,2,FALSE),"")</f>
        <v/>
      </c>
      <c r="AL79" s="540"/>
      <c r="AM79" s="462" t="str">
        <f>IFERROR(VLOOKUP(AL78,Ereignistabelle[],2,FALSE),"")</f>
        <v/>
      </c>
      <c r="AN79" s="463"/>
      <c r="AO79" s="463"/>
      <c r="AP79" s="463"/>
      <c r="AQ79" s="463"/>
      <c r="AR79" s="464"/>
      <c r="AS79" s="464"/>
      <c r="AT79" s="469" t="str">
        <f>IFERROR(VLOOKUP(AL78,Serientermine,2,FALSE),"")</f>
        <v/>
      </c>
      <c r="AU79" s="540"/>
      <c r="AV79" s="462" t="str">
        <f>IFERROR(VLOOKUP(AU78,Ereignistabelle[],2,FALSE),"")</f>
        <v/>
      </c>
      <c r="AW79" s="463"/>
      <c r="AX79" s="463"/>
      <c r="AY79" s="463"/>
      <c r="AZ79" s="463"/>
      <c r="BA79" s="464"/>
      <c r="BB79" s="464"/>
      <c r="BC79" s="465" t="str">
        <f>IFERROR(VLOOKUP(AU78,Serientermine,2,FALSE),"")</f>
        <v/>
      </c>
    </row>
    <row r="80" spans="1:55" ht="21.95" customHeight="1" x14ac:dyDescent="0.25">
      <c r="A80" s="542" t="s">
        <v>18</v>
      </c>
      <c r="B80" s="537" t="str">
        <f>IF(DATE(Einstellungen!$F$47, 2, 0)&gt;Kalender!B78,B78+1,"")</f>
        <v/>
      </c>
      <c r="C80" s="454" t="str">
        <f>IFERROR(VLOOKUP(B80,FeiertageBW[#All],2,FALSE),"")</f>
        <v/>
      </c>
      <c r="D80" s="455"/>
      <c r="E80" s="455"/>
      <c r="F80" s="455"/>
      <c r="G80" s="448"/>
      <c r="H80" s="447"/>
      <c r="I80" s="447"/>
      <c r="J80" s="466"/>
      <c r="K80" s="537" t="str">
        <f>IF(DATE(Einstellungen!$F$47, 3, 0)&gt;Kalender!K78,K78+1,"")</f>
        <v/>
      </c>
      <c r="L80" s="454" t="str">
        <f>IFERROR(VLOOKUP(K80,FeiertageBW[#All],2,FALSE),"")</f>
        <v/>
      </c>
      <c r="M80" s="455"/>
      <c r="N80" s="455"/>
      <c r="O80" s="455"/>
      <c r="P80" s="448"/>
      <c r="Q80" s="447"/>
      <c r="R80" s="447"/>
      <c r="S80" s="466"/>
      <c r="T80" s="544">
        <f>IF(DATE(Einstellungen!$F$47, 4, 0)&gt;Kalender!T78,T78+1,"")</f>
        <v>44284</v>
      </c>
      <c r="U80" s="454" t="str">
        <f>IFERROR(VLOOKUP(T80,FeiertageBW[#All],2,FALSE),"")</f>
        <v/>
      </c>
      <c r="V80" s="455"/>
      <c r="W80" s="455"/>
      <c r="X80" s="455"/>
      <c r="Y80" s="448"/>
      <c r="Z80" s="447"/>
      <c r="AA80" s="447"/>
      <c r="AB80" s="466"/>
      <c r="AC80" s="537" t="str">
        <f>IF(DATE(Einstellungen!$F$47, 5, 0)&gt;Kalender!AC78,AC78+1,"")</f>
        <v/>
      </c>
      <c r="AD80" s="454" t="str">
        <f>IFERROR(VLOOKUP(AC80,FeiertageBW[#All],2,FALSE),"")</f>
        <v/>
      </c>
      <c r="AE80" s="455"/>
      <c r="AF80" s="455"/>
      <c r="AG80" s="455"/>
      <c r="AH80" s="448"/>
      <c r="AI80" s="447"/>
      <c r="AJ80" s="447"/>
      <c r="AK80" s="466"/>
      <c r="AL80" s="537">
        <f>IF(DATE(Einstellungen!$F$47, 6, 0)&gt;Kalender!AL78,AL78+1,"")</f>
        <v>44347</v>
      </c>
      <c r="AM80" s="454" t="str">
        <f>IFERROR(VLOOKUP(AL80,FeiertageBW[#All],2,FALSE),"")</f>
        <v/>
      </c>
      <c r="AN80" s="455"/>
      <c r="AO80" s="455"/>
      <c r="AP80" s="455"/>
      <c r="AQ80" s="448"/>
      <c r="AR80" s="447"/>
      <c r="AS80" s="447"/>
      <c r="AT80" s="466"/>
      <c r="AU80" s="537" t="str">
        <f>IF(DATE(Einstellungen!$F$47, 7, 0)&gt;Kalender!AU78,AU78+1,"")</f>
        <v/>
      </c>
      <c r="AV80" s="454" t="str">
        <f>IFERROR(VLOOKUP(AU80,FeiertageBW[#All],2,FALSE),"")</f>
        <v/>
      </c>
      <c r="AW80" s="455"/>
      <c r="AX80" s="455"/>
      <c r="AY80" s="455"/>
      <c r="AZ80" s="448"/>
      <c r="BA80" s="447"/>
      <c r="BB80" s="447"/>
      <c r="BC80" s="449"/>
    </row>
    <row r="81" spans="1:55" ht="21.95" customHeight="1" x14ac:dyDescent="0.25">
      <c r="A81" s="542"/>
      <c r="B81" s="541"/>
      <c r="C81" s="456" t="str">
        <f>IFERROR(VLOOKUP(B80,Ereignistabelle[],2,FALSE),"")</f>
        <v/>
      </c>
      <c r="D81" s="451"/>
      <c r="E81" s="451"/>
      <c r="F81" s="451"/>
      <c r="G81" s="451"/>
      <c r="H81" s="452"/>
      <c r="I81" s="452"/>
      <c r="J81" s="467" t="str">
        <f>IFERROR(VLOOKUP(B80,Serientermine,2,FALSE),"")</f>
        <v/>
      </c>
      <c r="K81" s="541"/>
      <c r="L81" s="456" t="str">
        <f>IFERROR(VLOOKUP(K80,Ereignistabelle[],2,FALSE),"")</f>
        <v/>
      </c>
      <c r="M81" s="451"/>
      <c r="N81" s="451"/>
      <c r="O81" s="451"/>
      <c r="P81" s="451"/>
      <c r="Q81" s="452"/>
      <c r="R81" s="452"/>
      <c r="S81" s="467" t="str">
        <f>IFERROR(VLOOKUP(K80,Serientermine,2,FALSE),"")</f>
        <v/>
      </c>
      <c r="T81" s="546"/>
      <c r="U81" s="456" t="str">
        <f>IFERROR(VLOOKUP(T80,Ereignistabelle[],2,FALSE),"")</f>
        <v/>
      </c>
      <c r="V81" s="451"/>
      <c r="W81" s="451"/>
      <c r="X81" s="451"/>
      <c r="Y81" s="451"/>
      <c r="Z81" s="452"/>
      <c r="AA81" s="452"/>
      <c r="AB81" s="467" t="str">
        <f>IFERROR(VLOOKUP(T80,Serientermine,2,FALSE),"")</f>
        <v/>
      </c>
      <c r="AC81" s="541"/>
      <c r="AD81" s="456" t="str">
        <f>IFERROR(VLOOKUP(AC80,Ereignistabelle[],2,FALSE),"")</f>
        <v/>
      </c>
      <c r="AE81" s="451"/>
      <c r="AF81" s="451"/>
      <c r="AG81" s="451"/>
      <c r="AH81" s="451"/>
      <c r="AI81" s="452"/>
      <c r="AJ81" s="452"/>
      <c r="AK81" s="467" t="str">
        <f>IFERROR(VLOOKUP(AC80,Serientermine,2,FALSE),"")</f>
        <v/>
      </c>
      <c r="AL81" s="541"/>
      <c r="AM81" s="456" t="str">
        <f>IFERROR(VLOOKUP(AL80,Ereignistabelle[],2,FALSE),"")</f>
        <v/>
      </c>
      <c r="AN81" s="451"/>
      <c r="AO81" s="451"/>
      <c r="AP81" s="451"/>
      <c r="AQ81" s="451"/>
      <c r="AR81" s="452"/>
      <c r="AS81" s="452"/>
      <c r="AT81" s="467" t="str">
        <f>IFERROR(VLOOKUP(AL80,Serientermine,2,FALSE),"")</f>
        <v/>
      </c>
      <c r="AU81" s="541"/>
      <c r="AV81" s="456" t="str">
        <f>IFERROR(VLOOKUP(AU80,Ereignistabelle[],2,FALSE),"")</f>
        <v/>
      </c>
      <c r="AW81" s="451"/>
      <c r="AX81" s="451"/>
      <c r="AY81" s="451"/>
      <c r="AZ81" s="451"/>
      <c r="BA81" s="452"/>
      <c r="BB81" s="452"/>
      <c r="BC81" s="453" t="str">
        <f>IFERROR(VLOOKUP(AU80,Serientermine,2,FALSE),"")</f>
        <v/>
      </c>
    </row>
    <row r="82" spans="1:55" ht="21.95" customHeight="1" x14ac:dyDescent="0.25">
      <c r="A82" s="542" t="s">
        <v>14</v>
      </c>
      <c r="B82" s="537" t="str">
        <f>IF(DATE(Einstellungen!$F$47, 2, 0)&gt;Kalender!B80,B80+1,"")</f>
        <v/>
      </c>
      <c r="C82" s="454" t="str">
        <f>IFERROR(VLOOKUP(B82,FeiertageBW[#All],2,FALSE),"")</f>
        <v/>
      </c>
      <c r="D82" s="455"/>
      <c r="E82" s="455"/>
      <c r="F82" s="455"/>
      <c r="G82" s="448"/>
      <c r="H82" s="447"/>
      <c r="I82" s="447"/>
      <c r="J82" s="466" t="str">
        <f>IF(B82&lt;&gt;"",TRUNC((B82-WEEKDAY(B82,2)-DATE(YEAR(B82+4-WEEKDAY(B82,2)),1,-10))/7)&amp;"","")</f>
        <v/>
      </c>
      <c r="K82" s="537" t="str">
        <f>IF(DATE(Einstellungen!$F$47, 3, 0)&gt;Kalender!K80,K80+1,"")</f>
        <v/>
      </c>
      <c r="L82" s="454" t="str">
        <f>IFERROR(VLOOKUP(K82,FeiertageBW[#All],2,FALSE),"")</f>
        <v/>
      </c>
      <c r="M82" s="455"/>
      <c r="N82" s="455"/>
      <c r="O82" s="455"/>
      <c r="P82" s="448"/>
      <c r="Q82" s="447"/>
      <c r="R82" s="447"/>
      <c r="S82" s="466" t="str">
        <f>IF(K82&lt;&gt;"",TRUNC((K82-WEEKDAY(K82,2)-DATE(YEAR(K82+4-WEEKDAY(K82,2)),1,-10))/7)&amp;"","")</f>
        <v/>
      </c>
      <c r="T82" s="544">
        <f>IF(DATE(Einstellungen!$F$47, 4, 0)&gt;Kalender!T80,T80+1,"")</f>
        <v>44285</v>
      </c>
      <c r="U82" s="454" t="str">
        <f>IFERROR(VLOOKUP(T82,FeiertageBW[#All],2,FALSE),"")</f>
        <v/>
      </c>
      <c r="V82" s="455"/>
      <c r="W82" s="455"/>
      <c r="X82" s="455"/>
      <c r="Y82" s="448"/>
      <c r="Z82" s="447"/>
      <c r="AA82" s="447"/>
      <c r="AB82" s="466" t="str">
        <f>IF(T82&lt;&gt;"",TRUNC((T82-WEEKDAY(T82,2)-DATE(YEAR(T82+4-WEEKDAY(T82,2)),1,-10))/7)&amp;"","")</f>
        <v>13</v>
      </c>
      <c r="AC82" s="537" t="str">
        <f>IF(DATE(Einstellungen!$F$47, 5, 0)&gt;Kalender!AC80,AC80+1,"")</f>
        <v/>
      </c>
      <c r="AD82" s="454" t="str">
        <f>IFERROR(VLOOKUP(AC82,FeiertageBW[#All],2,FALSE),"")</f>
        <v/>
      </c>
      <c r="AE82" s="455"/>
      <c r="AF82" s="455"/>
      <c r="AG82" s="455"/>
      <c r="AH82" s="448"/>
      <c r="AI82" s="447"/>
      <c r="AJ82" s="447"/>
      <c r="AK82" s="466" t="str">
        <f>IF(AC82&lt;&gt;"",TRUNC((AC82-WEEKDAY(AC82,2)-DATE(YEAR(AC82+4-WEEKDAY(AC82,2)),1,-10))/7)&amp;"","")</f>
        <v/>
      </c>
      <c r="AL82" s="537" t="str">
        <f>IF(DATE(Einstellungen!$F$47, 6, 0)&gt;Kalender!AL80,AL80+1,"")</f>
        <v/>
      </c>
      <c r="AM82" s="454" t="str">
        <f>IFERROR(VLOOKUP(AL82,FeiertageBW[#All],2,FALSE),"")</f>
        <v/>
      </c>
      <c r="AN82" s="455"/>
      <c r="AO82" s="455"/>
      <c r="AP82" s="455"/>
      <c r="AQ82" s="448"/>
      <c r="AR82" s="447"/>
      <c r="AS82" s="447"/>
      <c r="AT82" s="466" t="str">
        <f>IF(AL82&lt;&gt;"",TRUNC((AL82-WEEKDAY(AL82,2)-DATE(YEAR(AL82+4-WEEKDAY(AL82,2)),1,-10))/7)&amp;"","")</f>
        <v/>
      </c>
      <c r="AU82" s="537" t="str">
        <f>IF(DATE(Einstellungen!$F$47, 7, 0)&gt;Kalender!AU80,AU80+1,"")</f>
        <v/>
      </c>
      <c r="AV82" s="454" t="str">
        <f>IFERROR(VLOOKUP(AU82,FeiertageBW[#All],2,FALSE),"")</f>
        <v/>
      </c>
      <c r="AW82" s="455"/>
      <c r="AX82" s="455"/>
      <c r="AY82" s="455"/>
      <c r="AZ82" s="448"/>
      <c r="BA82" s="447"/>
      <c r="BB82" s="447"/>
      <c r="BC82" s="449" t="str">
        <f>IF(AU82&lt;&gt;"",TRUNC((AU82-WEEKDAY(AU82,2)-DATE(YEAR(AU82+4-WEEKDAY(AU82,2)),1,-10))/7)&amp;"","")</f>
        <v/>
      </c>
    </row>
    <row r="83" spans="1:55" ht="21.95" customHeight="1" x14ac:dyDescent="0.25">
      <c r="A83" s="542"/>
      <c r="B83" s="541"/>
      <c r="C83" s="456" t="str">
        <f>IFERROR(VLOOKUP(B82,Ereignistabelle[],2,FALSE),"")</f>
        <v/>
      </c>
      <c r="D83" s="451"/>
      <c r="E83" s="451"/>
      <c r="F83" s="451"/>
      <c r="G83" s="451"/>
      <c r="H83" s="452"/>
      <c r="I83" s="452"/>
      <c r="J83" s="467" t="str">
        <f>IFERROR(VLOOKUP(B82,Serientermine,2,FALSE),"")</f>
        <v/>
      </c>
      <c r="K83" s="541"/>
      <c r="L83" s="456" t="str">
        <f>IFERROR(VLOOKUP(K82,Ereignistabelle[],2,FALSE),"")</f>
        <v/>
      </c>
      <c r="M83" s="451"/>
      <c r="N83" s="451"/>
      <c r="O83" s="451"/>
      <c r="P83" s="451"/>
      <c r="Q83" s="452"/>
      <c r="R83" s="452"/>
      <c r="S83" s="467" t="str">
        <f>IFERROR(VLOOKUP(K82,Serientermine,2,FALSE),"")</f>
        <v/>
      </c>
      <c r="T83" s="546"/>
      <c r="U83" s="456" t="str">
        <f>IFERROR(VLOOKUP(T82,Ereignistabelle[],2,FALSE),"")</f>
        <v/>
      </c>
      <c r="V83" s="451"/>
      <c r="W83" s="451"/>
      <c r="X83" s="451"/>
      <c r="Y83" s="451"/>
      <c r="Z83" s="452"/>
      <c r="AA83" s="452"/>
      <c r="AB83" s="467" t="str">
        <f>IFERROR(VLOOKUP(T82,Serientermine,2,FALSE),"")</f>
        <v/>
      </c>
      <c r="AC83" s="541"/>
      <c r="AD83" s="456" t="str">
        <f>IFERROR(VLOOKUP(AC82,Ereignistabelle[],2,FALSE),"")</f>
        <v/>
      </c>
      <c r="AE83" s="451"/>
      <c r="AF83" s="451"/>
      <c r="AG83" s="451"/>
      <c r="AH83" s="451"/>
      <c r="AI83" s="452"/>
      <c r="AJ83" s="452"/>
      <c r="AK83" s="467" t="str">
        <f>IFERROR(VLOOKUP(AC82,Serientermine,2,FALSE),"")</f>
        <v/>
      </c>
      <c r="AL83" s="541"/>
      <c r="AM83" s="456" t="str">
        <f>IFERROR(VLOOKUP(AL82,Ereignistabelle[],2,FALSE),"")</f>
        <v/>
      </c>
      <c r="AN83" s="451"/>
      <c r="AO83" s="451"/>
      <c r="AP83" s="451"/>
      <c r="AQ83" s="451"/>
      <c r="AR83" s="452"/>
      <c r="AS83" s="452"/>
      <c r="AT83" s="467" t="str">
        <f>IFERROR(VLOOKUP(AL82,Serientermine,2,FALSE),"")</f>
        <v/>
      </c>
      <c r="AU83" s="541"/>
      <c r="AV83" s="456" t="str">
        <f>IFERROR(VLOOKUP(AU82,Ereignistabelle[],2,FALSE),"")</f>
        <v/>
      </c>
      <c r="AW83" s="451"/>
      <c r="AX83" s="451"/>
      <c r="AY83" s="451"/>
      <c r="AZ83" s="451"/>
      <c r="BA83" s="452"/>
      <c r="BB83" s="452"/>
      <c r="BC83" s="453" t="str">
        <f>IFERROR(VLOOKUP(AU82,Serientermine,2,FALSE),"")</f>
        <v/>
      </c>
    </row>
    <row r="84" spans="1:55" ht="21.95" customHeight="1" x14ac:dyDescent="0.25">
      <c r="A84" s="542" t="s">
        <v>13</v>
      </c>
      <c r="B84" s="537" t="str">
        <f>IF(DATE(Einstellungen!$F$47, 2, 0)&gt;Kalender!B82,B82+1,"")</f>
        <v/>
      </c>
      <c r="C84" s="454" t="str">
        <f>IFERROR(VLOOKUP(B84,FeiertageBW[#All],2,FALSE),"")</f>
        <v/>
      </c>
      <c r="D84" s="455"/>
      <c r="E84" s="455"/>
      <c r="F84" s="455"/>
      <c r="G84" s="470"/>
      <c r="H84" s="455"/>
      <c r="I84" s="455"/>
      <c r="J84" s="471"/>
      <c r="K84" s="537" t="str">
        <f>IF(DATE(Einstellungen!$F$47, 3, 0)&gt;Kalender!K82,K82+1,"")</f>
        <v/>
      </c>
      <c r="L84" s="454" t="str">
        <f>IFERROR(VLOOKUP(K84,FeiertageBW[#All],2,FALSE),"")</f>
        <v/>
      </c>
      <c r="M84" s="455"/>
      <c r="N84" s="455"/>
      <c r="O84" s="455"/>
      <c r="P84" s="470"/>
      <c r="Q84" s="455"/>
      <c r="R84" s="455"/>
      <c r="S84" s="471"/>
      <c r="T84" s="544">
        <f>IF(DATE(Einstellungen!$F$47, 4, 0)&gt;Kalender!T82,T82+1,"")</f>
        <v>44286</v>
      </c>
      <c r="U84" s="454" t="str">
        <f>IFERROR(VLOOKUP(T84,FeiertageBW[#All],2,FALSE),"")</f>
        <v/>
      </c>
      <c r="V84" s="455"/>
      <c r="W84" s="455"/>
      <c r="X84" s="455"/>
      <c r="Y84" s="470"/>
      <c r="Z84" s="455"/>
      <c r="AA84" s="455"/>
      <c r="AB84" s="471"/>
      <c r="AC84" s="537" t="str">
        <f>IF(DATE(Einstellungen!$F$47, 5, 0)&gt;Kalender!AC82,AC82+1,"")</f>
        <v/>
      </c>
      <c r="AD84" s="454" t="str">
        <f>IFERROR(VLOOKUP(AC84,FeiertageBW[#All],2,FALSE),"")</f>
        <v/>
      </c>
      <c r="AE84" s="455"/>
      <c r="AF84" s="455"/>
      <c r="AG84" s="455"/>
      <c r="AH84" s="470"/>
      <c r="AI84" s="455"/>
      <c r="AJ84" s="455"/>
      <c r="AK84" s="471"/>
      <c r="AL84" s="537" t="str">
        <f>IF(DATE(Einstellungen!$F$47, 6, 0)&gt;Kalender!AL82,AL82+1,"")</f>
        <v/>
      </c>
      <c r="AM84" s="454" t="str">
        <f>IFERROR(VLOOKUP(AL84,FeiertageBW[#All],2,FALSE),"")</f>
        <v/>
      </c>
      <c r="AN84" s="455"/>
      <c r="AO84" s="455"/>
      <c r="AP84" s="455"/>
      <c r="AQ84" s="470"/>
      <c r="AR84" s="455"/>
      <c r="AS84" s="455"/>
      <c r="AT84" s="471"/>
      <c r="AU84" s="537" t="str">
        <f>IF(DATE(Einstellungen!$F$47, 7, 0)&gt;Kalender!AU82,AU82+1,"")</f>
        <v/>
      </c>
      <c r="AV84" s="454" t="str">
        <f>IFERROR(VLOOKUP(AU84,FeiertageBW[#All],2,FALSE),"")</f>
        <v/>
      </c>
      <c r="AW84" s="455"/>
      <c r="AX84" s="455"/>
      <c r="AY84" s="455"/>
      <c r="AZ84" s="470"/>
      <c r="BA84" s="455"/>
      <c r="BB84" s="455"/>
      <c r="BC84" s="449"/>
    </row>
    <row r="85" spans="1:55" ht="21.95" customHeight="1" thickBot="1" x14ac:dyDescent="0.3">
      <c r="A85" s="543"/>
      <c r="B85" s="538"/>
      <c r="C85" s="472" t="str">
        <f>IFERROR(VLOOKUP(B84,Ereignistabelle[],2,FALSE),"")</f>
        <v/>
      </c>
      <c r="D85" s="473"/>
      <c r="E85" s="473"/>
      <c r="F85" s="473"/>
      <c r="G85" s="473"/>
      <c r="H85" s="474"/>
      <c r="I85" s="474"/>
      <c r="J85" s="475" t="str">
        <f>IFERROR(VLOOKUP(B84,Serientermine,2,FALSE),"")</f>
        <v/>
      </c>
      <c r="K85" s="538"/>
      <c r="L85" s="472" t="str">
        <f>IFERROR(VLOOKUP(K84,Ereignistabelle[],2,FALSE),"")</f>
        <v/>
      </c>
      <c r="M85" s="473"/>
      <c r="N85" s="473"/>
      <c r="O85" s="473"/>
      <c r="P85" s="473"/>
      <c r="Q85" s="474"/>
      <c r="R85" s="474"/>
      <c r="S85" s="475" t="str">
        <f>IFERROR(VLOOKUP(K84,Serientermine,2,FALSE),"")</f>
        <v/>
      </c>
      <c r="T85" s="545"/>
      <c r="U85" s="472" t="str">
        <f>IFERROR(VLOOKUP(T84,Ereignistabelle[],2,FALSE),"")</f>
        <v/>
      </c>
      <c r="V85" s="473"/>
      <c r="W85" s="473"/>
      <c r="X85" s="473"/>
      <c r="Y85" s="473"/>
      <c r="Z85" s="474"/>
      <c r="AA85" s="474"/>
      <c r="AB85" s="475" t="str">
        <f>IFERROR(VLOOKUP(T84,Serientermine,2,FALSE),"")</f>
        <v/>
      </c>
      <c r="AC85" s="538"/>
      <c r="AD85" s="472" t="str">
        <f>IFERROR(VLOOKUP(AC84,Ereignistabelle[],2,FALSE),"")</f>
        <v/>
      </c>
      <c r="AE85" s="473"/>
      <c r="AF85" s="473"/>
      <c r="AG85" s="473"/>
      <c r="AH85" s="473"/>
      <c r="AI85" s="474"/>
      <c r="AJ85" s="474"/>
      <c r="AK85" s="475" t="str">
        <f>IFERROR(VLOOKUP(AC84,Serientermine,2,FALSE),"")</f>
        <v/>
      </c>
      <c r="AL85" s="538"/>
      <c r="AM85" s="472" t="str">
        <f>IFERROR(VLOOKUP(AL84,Ereignistabelle[],2,FALSE),"")</f>
        <v/>
      </c>
      <c r="AN85" s="473"/>
      <c r="AO85" s="473"/>
      <c r="AP85" s="473"/>
      <c r="AQ85" s="473"/>
      <c r="AR85" s="474"/>
      <c r="AS85" s="474"/>
      <c r="AT85" s="475" t="str">
        <f>IFERROR(VLOOKUP(AL84,Serientermine,2,FALSE),"")</f>
        <v/>
      </c>
      <c r="AU85" s="538"/>
      <c r="AV85" s="472" t="str">
        <f>IFERROR(VLOOKUP(AU84,Ereignistabelle[],2,FALSE),"")</f>
        <v/>
      </c>
      <c r="AW85" s="473"/>
      <c r="AX85" s="473"/>
      <c r="AY85" s="473"/>
      <c r="AZ85" s="473"/>
      <c r="BA85" s="474"/>
      <c r="BB85" s="474"/>
      <c r="BC85" s="475" t="str">
        <f>IFERROR(VLOOKUP(AU84,Serientermine,2,FALSE),"")</f>
        <v/>
      </c>
    </row>
    <row r="86" spans="1:55" ht="21" x14ac:dyDescent="0.35">
      <c r="BC86" s="478" t="s">
        <v>114</v>
      </c>
    </row>
  </sheetData>
  <sheetProtection algorithmName="SHA-512" hashValue="z2HGEz0UxWlBGFFf+b+BDWSo8Ud6wdS3U0AvTvmbUYNqiUeFDMrbPMz3zZPZqkuy9fQrEN8TLPBmjQsqV0YdHQ==" saltValue="HMpWKExssGTsRQSBkqwNdQ==" spinCount="100000" sheet="1" objects="1" scenarios="1"/>
  <mergeCells count="299">
    <mergeCell ref="B11:J11"/>
    <mergeCell ref="K11:S11"/>
    <mergeCell ref="T11:AB11"/>
    <mergeCell ref="AC11:AK11"/>
    <mergeCell ref="AL11:AT11"/>
    <mergeCell ref="AU11:BC11"/>
    <mergeCell ref="D10:F10"/>
    <mergeCell ref="O7:R7"/>
    <mergeCell ref="AW10:BC10"/>
    <mergeCell ref="J9:AM9"/>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T3:W3"/>
    <mergeCell ref="T4:W4"/>
    <mergeCell ref="T5:W5"/>
    <mergeCell ref="T6:W6"/>
    <mergeCell ref="T7:W7"/>
    <mergeCell ref="A2:F5"/>
    <mergeCell ref="J2:AH2"/>
    <mergeCell ref="O3:R3"/>
    <mergeCell ref="O4:R4"/>
    <mergeCell ref="O5:R5"/>
    <mergeCell ref="O6:R6"/>
    <mergeCell ref="B6:E7"/>
    <mergeCell ref="AJ3:AM3"/>
    <mergeCell ref="AJ4:AM4"/>
    <mergeCell ref="AJ5:AM5"/>
    <mergeCell ref="AJ6:AM6"/>
    <mergeCell ref="AJ7:AM7"/>
    <mergeCell ref="AE3:AH3"/>
    <mergeCell ref="AE4:AH4"/>
    <mergeCell ref="AE5:AH5"/>
    <mergeCell ref="AE6:AH6"/>
    <mergeCell ref="AE7:AH7"/>
  </mergeCells>
  <conditionalFormatting sqref="A22:A23">
    <cfRule type="containsText" dxfId="3261" priority="1634" operator="containsText" text="So">
      <formula>NOT(ISERROR(SEARCH("So",A22)))</formula>
    </cfRule>
  </conditionalFormatting>
  <conditionalFormatting sqref="A12:A21">
    <cfRule type="containsText" dxfId="3260" priority="1633" operator="containsText" text="So">
      <formula>NOT(ISERROR(SEARCH("So",A12)))</formula>
    </cfRule>
  </conditionalFormatting>
  <conditionalFormatting sqref="A24:A83">
    <cfRule type="containsText" dxfId="3259" priority="1632" operator="containsText" text="So">
      <formula>NOT(ISERROR(SEARCH("So",A24)))</formula>
    </cfRule>
  </conditionalFormatting>
  <conditionalFormatting sqref="A84:A85">
    <cfRule type="containsText" dxfId="3258" priority="1631" operator="containsText" text="So">
      <formula>NOT(ISERROR(SEARCH("So",A84)))</formula>
    </cfRule>
  </conditionalFormatting>
  <conditionalFormatting sqref="A36:A37">
    <cfRule type="containsText" dxfId="3257" priority="1630" operator="containsText" text="So">
      <formula>NOT(ISERROR(SEARCH("So",A36)))</formula>
    </cfRule>
  </conditionalFormatting>
  <conditionalFormatting sqref="A34:A35">
    <cfRule type="containsText" dxfId="3256" priority="1629" operator="containsText" text="So">
      <formula>NOT(ISERROR(SEARCH("So",A34)))</formula>
    </cfRule>
  </conditionalFormatting>
  <conditionalFormatting sqref="A50:A51">
    <cfRule type="containsText" dxfId="3255" priority="1628" operator="containsText" text="So">
      <formula>NOT(ISERROR(SEARCH("So",A50)))</formula>
    </cfRule>
  </conditionalFormatting>
  <conditionalFormatting sqref="A48:A49">
    <cfRule type="containsText" dxfId="3254" priority="1627" operator="containsText" text="So">
      <formula>NOT(ISERROR(SEARCH("So",A48)))</formula>
    </cfRule>
  </conditionalFormatting>
  <conditionalFormatting sqref="A64:A65">
    <cfRule type="containsText" dxfId="3253" priority="1626" operator="containsText" text="So">
      <formula>NOT(ISERROR(SEARCH("So",A64)))</formula>
    </cfRule>
  </conditionalFormatting>
  <conditionalFormatting sqref="A62:A63">
    <cfRule type="containsText" dxfId="3252" priority="1625" operator="containsText" text="So">
      <formula>NOT(ISERROR(SEARCH("So",A62)))</formula>
    </cfRule>
  </conditionalFormatting>
  <conditionalFormatting sqref="A78:A79">
    <cfRule type="containsText" dxfId="3251" priority="1624" operator="containsText" text="So">
      <formula>NOT(ISERROR(SEARCH("So",A78)))</formula>
    </cfRule>
  </conditionalFormatting>
  <conditionalFormatting sqref="A76:A77">
    <cfRule type="containsText" dxfId="3250" priority="1623" operator="containsText" text="So">
      <formula>NOT(ISERROR(SEARCH("So",A76)))</formula>
    </cfRule>
  </conditionalFormatting>
  <conditionalFormatting sqref="AS2:BC2">
    <cfRule type="notContainsBlanks" dxfId="3249" priority="15">
      <formula>LEN(TRIM(AS2))&gt;0</formula>
    </cfRule>
  </conditionalFormatting>
  <conditionalFormatting sqref="AS3:BC3">
    <cfRule type="notContainsBlanks" dxfId="3248" priority="7">
      <formula>LEN(TRIM(AS3))&gt;0</formula>
    </cfRule>
  </conditionalFormatting>
  <conditionalFormatting sqref="AS4:BC4">
    <cfRule type="notContainsBlanks" dxfId="3247" priority="6">
      <formula>LEN(TRIM(AS4))&gt;0</formula>
    </cfRule>
  </conditionalFormatting>
  <conditionalFormatting sqref="AS5:BC5">
    <cfRule type="notContainsBlanks" dxfId="3246" priority="5">
      <formula>LEN(TRIM(AS5))&gt;0</formula>
    </cfRule>
  </conditionalFormatting>
  <conditionalFormatting sqref="AS6:BC6">
    <cfRule type="notContainsBlanks" dxfId="3245" priority="4">
      <formula>LEN(TRIM(AS6))&gt;0</formula>
    </cfRule>
  </conditionalFormatting>
  <conditionalFormatting sqref="AS7:BC7">
    <cfRule type="notContainsBlanks" dxfId="3244" priority="3">
      <formula>LEN(TRIM(AS7))&gt;0</formula>
    </cfRule>
  </conditionalFormatting>
  <conditionalFormatting sqref="AS8:BC8">
    <cfRule type="notContainsBlanks" dxfId="3243" priority="2">
      <formula>LEN(TRIM(AS8))&gt;0</formula>
    </cfRule>
  </conditionalFormatting>
  <conditionalFormatting sqref="AS9:BC9">
    <cfRule type="notContainsBlanks" dxfId="3242"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530">
        <f>Kalender!A2</f>
        <v>2021</v>
      </c>
      <c r="B2" s="530"/>
      <c r="C2" s="530"/>
      <c r="D2" s="530"/>
      <c r="E2" s="530"/>
      <c r="F2" s="530"/>
      <c r="J2" s="531" t="str">
        <f>Kalender!O2</f>
        <v>Schulferien Baden-Württemberg</v>
      </c>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437"/>
      <c r="AJ2" s="437"/>
      <c r="AK2" s="437"/>
      <c r="AL2" s="437"/>
      <c r="AM2" s="438"/>
      <c r="AR2" s="436" t="s">
        <v>115</v>
      </c>
      <c r="AS2" s="535" t="str">
        <f>Kalender!CJ2</f>
        <v>Ferien Max Muster</v>
      </c>
      <c r="AT2" s="535"/>
      <c r="AU2" s="535"/>
      <c r="AV2" s="535"/>
      <c r="AW2" s="535"/>
      <c r="AX2" s="535"/>
      <c r="AY2" s="535"/>
      <c r="AZ2" s="535"/>
      <c r="BA2" s="535"/>
      <c r="BB2" s="535"/>
      <c r="BC2" s="535"/>
    </row>
    <row r="3" spans="1:55" ht="33.75" x14ac:dyDescent="0.25">
      <c r="A3" s="530"/>
      <c r="B3" s="530"/>
      <c r="C3" s="530"/>
      <c r="D3" s="530"/>
      <c r="E3" s="530"/>
      <c r="F3" s="530"/>
      <c r="J3" s="439" t="str">
        <f>Kalender!O3</f>
        <v>Weihnachtsferien</v>
      </c>
      <c r="K3" s="440"/>
      <c r="L3" s="440"/>
      <c r="M3" s="440"/>
      <c r="N3" s="440"/>
      <c r="O3" s="522">
        <f>Kalender!W3</f>
        <v>44188</v>
      </c>
      <c r="P3" s="522"/>
      <c r="Q3" s="522"/>
      <c r="R3" s="522"/>
      <c r="S3" s="441" t="s">
        <v>106</v>
      </c>
      <c r="T3" s="522">
        <f>Kalender!AD3</f>
        <v>44205</v>
      </c>
      <c r="U3" s="522"/>
      <c r="V3" s="522"/>
      <c r="W3" s="528"/>
      <c r="X3" s="440"/>
      <c r="Y3" s="440" t="str">
        <f>Kalender!AK3</f>
        <v>Herbstferien</v>
      </c>
      <c r="Z3" s="440"/>
      <c r="AA3" s="440"/>
      <c r="AB3" s="440"/>
      <c r="AC3" s="440"/>
      <c r="AD3" s="440"/>
      <c r="AE3" s="522">
        <f>Kalender!AU3</f>
        <v>44502</v>
      </c>
      <c r="AF3" s="523"/>
      <c r="AG3" s="523"/>
      <c r="AH3" s="523"/>
      <c r="AI3" s="441" t="s">
        <v>106</v>
      </c>
      <c r="AJ3" s="522">
        <f>Kalender!BB3</f>
        <v>44506</v>
      </c>
      <c r="AK3" s="523"/>
      <c r="AL3" s="523"/>
      <c r="AM3" s="524"/>
      <c r="AR3" s="436" t="s">
        <v>116</v>
      </c>
      <c r="AS3" s="535" t="str">
        <f>Kalender!CJ3</f>
        <v>Ferien Hans Dampf</v>
      </c>
      <c r="AT3" s="535"/>
      <c r="AU3" s="535"/>
      <c r="AV3" s="535"/>
      <c r="AW3" s="535"/>
      <c r="AX3" s="535"/>
      <c r="AY3" s="535"/>
      <c r="AZ3" s="535"/>
      <c r="BA3" s="535"/>
      <c r="BB3" s="535"/>
      <c r="BC3" s="535"/>
    </row>
    <row r="4" spans="1:55" ht="33.75" x14ac:dyDescent="0.25">
      <c r="A4" s="530"/>
      <c r="B4" s="530"/>
      <c r="C4" s="530"/>
      <c r="D4" s="530"/>
      <c r="E4" s="530"/>
      <c r="F4" s="530"/>
      <c r="J4" s="439" t="str">
        <f>Kalender!O4</f>
        <v>Winterferien</v>
      </c>
      <c r="K4" s="440"/>
      <c r="L4" s="440"/>
      <c r="M4" s="440"/>
      <c r="N4" s="440"/>
      <c r="O4" s="522" t="str">
        <f>Kalender!W4</f>
        <v>-</v>
      </c>
      <c r="P4" s="522"/>
      <c r="Q4" s="522"/>
      <c r="R4" s="522"/>
      <c r="S4" s="441" t="s">
        <v>106</v>
      </c>
      <c r="T4" s="522" t="str">
        <f>Kalender!AD4</f>
        <v>-</v>
      </c>
      <c r="U4" s="522"/>
      <c r="V4" s="522"/>
      <c r="W4" s="528"/>
      <c r="X4" s="440"/>
      <c r="Y4" s="440" t="str">
        <f>Kalender!AK4</f>
        <v>Weihnachtsferien</v>
      </c>
      <c r="Z4" s="440"/>
      <c r="AA4" s="440"/>
      <c r="AB4" s="440"/>
      <c r="AC4" s="440"/>
      <c r="AD4" s="440"/>
      <c r="AE4" s="522">
        <f>Kalender!AU4</f>
        <v>44553</v>
      </c>
      <c r="AF4" s="523"/>
      <c r="AG4" s="523"/>
      <c r="AH4" s="523"/>
      <c r="AI4" s="441" t="s">
        <v>106</v>
      </c>
      <c r="AJ4" s="522">
        <f>Kalender!BB4</f>
        <v>44569</v>
      </c>
      <c r="AK4" s="523"/>
      <c r="AL4" s="523"/>
      <c r="AM4" s="524"/>
      <c r="AR4" s="436" t="s">
        <v>117</v>
      </c>
      <c r="AS4" s="535" t="str">
        <f>Kalender!CJ4</f>
        <v>Besuch Familie Muster</v>
      </c>
      <c r="AT4" s="535"/>
      <c r="AU4" s="535"/>
      <c r="AV4" s="535"/>
      <c r="AW4" s="535"/>
      <c r="AX4" s="535"/>
      <c r="AY4" s="535"/>
      <c r="AZ4" s="535"/>
      <c r="BA4" s="535"/>
      <c r="BB4" s="535"/>
      <c r="BC4" s="535"/>
    </row>
    <row r="5" spans="1:55" ht="33.75" x14ac:dyDescent="0.25">
      <c r="A5" s="530"/>
      <c r="B5" s="530"/>
      <c r="C5" s="530"/>
      <c r="D5" s="530"/>
      <c r="E5" s="530"/>
      <c r="F5" s="530"/>
      <c r="J5" s="442" t="str">
        <f>Kalender!O5</f>
        <v>Osterferien</v>
      </c>
      <c r="K5" s="440"/>
      <c r="L5" s="440"/>
      <c r="M5" s="440"/>
      <c r="N5" s="440"/>
      <c r="O5" s="522">
        <f>Kalender!W5</f>
        <v>44292</v>
      </c>
      <c r="P5" s="522"/>
      <c r="Q5" s="522"/>
      <c r="R5" s="522"/>
      <c r="S5" s="441" t="s">
        <v>106</v>
      </c>
      <c r="T5" s="522">
        <f>Kalender!AD5</f>
        <v>44296</v>
      </c>
      <c r="U5" s="522"/>
      <c r="V5" s="522"/>
      <c r="W5" s="528"/>
      <c r="X5" s="440"/>
      <c r="Y5" s="440"/>
      <c r="Z5" s="440"/>
      <c r="AA5" s="440"/>
      <c r="AB5" s="440"/>
      <c r="AC5" s="440"/>
      <c r="AD5" s="440"/>
      <c r="AE5" s="522"/>
      <c r="AF5" s="523"/>
      <c r="AG5" s="523"/>
      <c r="AH5" s="523"/>
      <c r="AI5" s="441"/>
      <c r="AJ5" s="522"/>
      <c r="AK5" s="523"/>
      <c r="AL5" s="523"/>
      <c r="AM5" s="524"/>
      <c r="AR5" s="436" t="s">
        <v>118</v>
      </c>
      <c r="AS5" s="535" t="str">
        <f>Kalender!CJ5</f>
        <v>Messe Stadt XY</v>
      </c>
      <c r="AT5" s="535"/>
      <c r="AU5" s="535"/>
      <c r="AV5" s="535"/>
      <c r="AW5" s="535"/>
      <c r="AX5" s="535"/>
      <c r="AY5" s="535"/>
      <c r="AZ5" s="535"/>
      <c r="BA5" s="535"/>
      <c r="BB5" s="535"/>
      <c r="BC5" s="535"/>
    </row>
    <row r="6" spans="1:55" ht="36" customHeight="1" x14ac:dyDescent="0.25">
      <c r="B6" s="533" t="s">
        <v>303</v>
      </c>
      <c r="C6" s="533"/>
      <c r="D6" s="533"/>
      <c r="E6" s="533"/>
      <c r="J6" s="442" t="str">
        <f>Kalender!O6</f>
        <v>Pfingstferien</v>
      </c>
      <c r="K6" s="440"/>
      <c r="L6" s="440"/>
      <c r="M6" s="440"/>
      <c r="N6" s="440"/>
      <c r="O6" s="522">
        <f>Kalender!W6</f>
        <v>44341</v>
      </c>
      <c r="P6" s="522"/>
      <c r="Q6" s="522"/>
      <c r="R6" s="522"/>
      <c r="S6" s="441" t="s">
        <v>106</v>
      </c>
      <c r="T6" s="522">
        <f>Kalender!AD6</f>
        <v>44352</v>
      </c>
      <c r="U6" s="522"/>
      <c r="V6" s="522"/>
      <c r="W6" s="528"/>
      <c r="X6" s="440"/>
      <c r="Y6" s="440" t="str">
        <f>Kalender!AK6</f>
        <v>bewegliche Ferien 1</v>
      </c>
      <c r="Z6" s="440"/>
      <c r="AA6" s="440"/>
      <c r="AB6" s="440"/>
      <c r="AC6" s="440"/>
      <c r="AD6" s="440"/>
      <c r="AE6" s="522" t="str">
        <f>Kalender!AU6</f>
        <v/>
      </c>
      <c r="AF6" s="523"/>
      <c r="AG6" s="523"/>
      <c r="AH6" s="523"/>
      <c r="AI6" s="441" t="s">
        <v>106</v>
      </c>
      <c r="AJ6" s="522" t="str">
        <f>Kalender!BB6</f>
        <v/>
      </c>
      <c r="AK6" s="523"/>
      <c r="AL6" s="523"/>
      <c r="AM6" s="524"/>
      <c r="AR6" s="436" t="s">
        <v>119</v>
      </c>
      <c r="AS6" s="535" t="str">
        <f>Kalender!CJ6</f>
        <v>Ferien Kind Max Muster</v>
      </c>
      <c r="AT6" s="535"/>
      <c r="AU6" s="535"/>
      <c r="AV6" s="535"/>
      <c r="AW6" s="535"/>
      <c r="AX6" s="535"/>
      <c r="AY6" s="535"/>
      <c r="AZ6" s="535"/>
      <c r="BA6" s="535"/>
      <c r="BB6" s="535"/>
      <c r="BC6" s="535"/>
    </row>
    <row r="7" spans="1:55" ht="33.75" x14ac:dyDescent="0.25">
      <c r="B7" s="534"/>
      <c r="C7" s="534"/>
      <c r="D7" s="534"/>
      <c r="E7" s="534"/>
      <c r="J7" s="443" t="str">
        <f>Kalender!O7</f>
        <v>Sommerferien</v>
      </c>
      <c r="K7" s="444"/>
      <c r="L7" s="444"/>
      <c r="M7" s="444"/>
      <c r="N7" s="444"/>
      <c r="O7" s="525">
        <f>Kalender!W7</f>
        <v>44406</v>
      </c>
      <c r="P7" s="525"/>
      <c r="Q7" s="525"/>
      <c r="R7" s="525"/>
      <c r="S7" s="445" t="s">
        <v>106</v>
      </c>
      <c r="T7" s="525">
        <f>Kalender!AD7</f>
        <v>44450</v>
      </c>
      <c r="U7" s="525"/>
      <c r="V7" s="525"/>
      <c r="W7" s="529"/>
      <c r="X7" s="444"/>
      <c r="Y7" s="444" t="str">
        <f>Kalender!AK7</f>
        <v>bewegliche Ferien 2</v>
      </c>
      <c r="Z7" s="444"/>
      <c r="AA7" s="444"/>
      <c r="AB7" s="444"/>
      <c r="AC7" s="444"/>
      <c r="AD7" s="444"/>
      <c r="AE7" s="525" t="str">
        <f>Kalender!AU7</f>
        <v/>
      </c>
      <c r="AF7" s="526"/>
      <c r="AG7" s="526"/>
      <c r="AH7" s="526"/>
      <c r="AI7" s="445" t="s">
        <v>106</v>
      </c>
      <c r="AJ7" s="525" t="str">
        <f>Kalender!BB7</f>
        <v/>
      </c>
      <c r="AK7" s="526"/>
      <c r="AL7" s="526"/>
      <c r="AM7" s="527"/>
      <c r="AR7" s="436" t="s">
        <v>120</v>
      </c>
      <c r="AS7" s="536" t="str">
        <f>Kalender!CJ7</f>
        <v>Ferien Mitarbeiter 1</v>
      </c>
      <c r="AT7" s="536"/>
      <c r="AU7" s="536"/>
      <c r="AV7" s="536"/>
      <c r="AW7" s="536"/>
      <c r="AX7" s="536"/>
      <c r="AY7" s="536"/>
      <c r="AZ7" s="536"/>
      <c r="BA7" s="536"/>
      <c r="BB7" s="536"/>
      <c r="BC7" s="536"/>
    </row>
    <row r="8" spans="1:55" ht="33.75" x14ac:dyDescent="0.4">
      <c r="J8" s="480"/>
      <c r="K8" s="477"/>
      <c r="L8" s="477"/>
      <c r="M8" s="477"/>
      <c r="N8" s="477"/>
      <c r="O8" s="477"/>
      <c r="P8" s="477"/>
      <c r="AR8" s="436" t="s">
        <v>261</v>
      </c>
      <c r="AS8" s="536" t="str">
        <f>Kalender!CJ8</f>
        <v>Ferien Mitarbeiter 2</v>
      </c>
      <c r="AT8" s="536"/>
      <c r="AU8" s="536"/>
      <c r="AV8" s="536"/>
      <c r="AW8" s="536"/>
      <c r="AX8" s="536"/>
      <c r="AY8" s="536"/>
      <c r="AZ8" s="536"/>
      <c r="BA8" s="536"/>
      <c r="BB8" s="536"/>
      <c r="BC8" s="536"/>
    </row>
    <row r="9" spans="1:55" ht="33.75" x14ac:dyDescent="0.25">
      <c r="J9" s="557" t="s">
        <v>312</v>
      </c>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R9" s="436" t="s">
        <v>262</v>
      </c>
      <c r="AS9" s="536" t="str">
        <f>Kalender!CJ9</f>
        <v>Ferien Mitarbeiter 3</v>
      </c>
      <c r="AT9" s="536"/>
      <c r="AU9" s="536"/>
      <c r="AV9" s="536"/>
      <c r="AW9" s="536"/>
      <c r="AX9" s="536"/>
      <c r="AY9" s="536"/>
      <c r="AZ9" s="536"/>
      <c r="BA9" s="536"/>
      <c r="BB9" s="536"/>
      <c r="BC9" s="536"/>
    </row>
    <row r="10" spans="1:55" ht="29.25" thickBot="1" x14ac:dyDescent="0.3">
      <c r="A10" s="480" t="s">
        <v>300</v>
      </c>
      <c r="B10" s="271"/>
      <c r="C10" s="272"/>
      <c r="D10" s="553">
        <f ca="1">TODAY()</f>
        <v>44107</v>
      </c>
      <c r="E10" s="553"/>
      <c r="F10" s="553"/>
      <c r="G10" s="273"/>
      <c r="H10" s="273"/>
      <c r="I10" s="273"/>
      <c r="J10" s="275"/>
      <c r="K10" s="271"/>
      <c r="L10" s="272"/>
      <c r="M10" s="273"/>
      <c r="N10" s="273"/>
      <c r="S10" s="13"/>
      <c r="T10" s="2"/>
      <c r="U10" s="12"/>
      <c r="AB10" s="13"/>
      <c r="AC10" s="2"/>
      <c r="AD10" s="12"/>
      <c r="AK10" s="13"/>
      <c r="AL10" s="6"/>
      <c r="AM10" s="12"/>
      <c r="AT10" s="13"/>
      <c r="AU10" s="2"/>
      <c r="AV10" s="12"/>
      <c r="AX10" s="556" t="s">
        <v>308</v>
      </c>
      <c r="AY10" s="556"/>
      <c r="AZ10" s="556"/>
      <c r="BA10" s="556"/>
      <c r="BB10" s="556"/>
      <c r="BC10" s="556"/>
    </row>
    <row r="11" spans="1:55" ht="47.25" thickBot="1" x14ac:dyDescent="0.3">
      <c r="A11" s="482"/>
      <c r="B11" s="551" t="s">
        <v>6</v>
      </c>
      <c r="C11" s="551"/>
      <c r="D11" s="551"/>
      <c r="E11" s="551"/>
      <c r="F11" s="551"/>
      <c r="G11" s="551"/>
      <c r="H11" s="551"/>
      <c r="I11" s="551"/>
      <c r="J11" s="552"/>
      <c r="K11" s="551" t="s">
        <v>7</v>
      </c>
      <c r="L11" s="551"/>
      <c r="M11" s="551"/>
      <c r="N11" s="551"/>
      <c r="O11" s="551"/>
      <c r="P11" s="551"/>
      <c r="Q11" s="551"/>
      <c r="R11" s="551"/>
      <c r="S11" s="552"/>
      <c r="T11" s="550" t="s">
        <v>8</v>
      </c>
      <c r="U11" s="551"/>
      <c r="V11" s="551"/>
      <c r="W11" s="551"/>
      <c r="X11" s="551"/>
      <c r="Y11" s="551"/>
      <c r="Z11" s="551"/>
      <c r="AA11" s="551"/>
      <c r="AB11" s="552"/>
      <c r="AC11" s="550" t="s">
        <v>9</v>
      </c>
      <c r="AD11" s="551"/>
      <c r="AE11" s="551"/>
      <c r="AF11" s="551"/>
      <c r="AG11" s="551"/>
      <c r="AH11" s="551"/>
      <c r="AI11" s="551"/>
      <c r="AJ11" s="551"/>
      <c r="AK11" s="552"/>
      <c r="AL11" s="550" t="s">
        <v>10</v>
      </c>
      <c r="AM11" s="551"/>
      <c r="AN11" s="551"/>
      <c r="AO11" s="551"/>
      <c r="AP11" s="551"/>
      <c r="AQ11" s="551"/>
      <c r="AR11" s="551"/>
      <c r="AS11" s="551"/>
      <c r="AT11" s="552"/>
      <c r="AU11" s="550" t="s">
        <v>11</v>
      </c>
      <c r="AV11" s="551"/>
      <c r="AW11" s="551"/>
      <c r="AX11" s="551"/>
      <c r="AY11" s="551"/>
      <c r="AZ11" s="551"/>
      <c r="BA11" s="551"/>
      <c r="BB11" s="551"/>
      <c r="BC11" s="552"/>
    </row>
    <row r="12" spans="1:55" ht="21.95" customHeight="1" x14ac:dyDescent="0.25">
      <c r="A12" s="542" t="s">
        <v>14</v>
      </c>
      <c r="B12" s="548" t="str">
        <f>IF(B24-6&lt;(DATE(Kalenderjahr,7,1)),"",B24-6)</f>
        <v/>
      </c>
      <c r="C12" s="446" t="str">
        <f>IFERROR(VLOOKUP(B12,FeiertageBW[#All],2,FALSE),"")</f>
        <v/>
      </c>
      <c r="D12" s="447"/>
      <c r="E12" s="447"/>
      <c r="F12" s="447"/>
      <c r="G12" s="448"/>
      <c r="H12" s="447"/>
      <c r="I12" s="447"/>
      <c r="J12" s="449"/>
      <c r="K12" s="537" t="str">
        <f>IF(K24-6&lt;(DATE(Kalenderjahr,8,1)),"",K24-6)</f>
        <v/>
      </c>
      <c r="L12" s="446" t="str">
        <f>IFERROR(VLOOKUP(K12,FeiertageBW[#All],2,FALSE),"")</f>
        <v/>
      </c>
      <c r="M12" s="447"/>
      <c r="N12" s="447"/>
      <c r="O12" s="447"/>
      <c r="P12" s="448"/>
      <c r="Q12" s="447"/>
      <c r="R12" s="447"/>
      <c r="S12" s="449"/>
      <c r="T12" s="537" t="str">
        <f>IF(T24-6&lt;(DATE(Kalenderjahr,9,1)),"",T24-6)</f>
        <v/>
      </c>
      <c r="U12" s="446" t="str">
        <f>IFERROR(VLOOKUP(T12,FeiertageBW[#All],2,FALSE),"")</f>
        <v/>
      </c>
      <c r="V12" s="447"/>
      <c r="W12" s="447"/>
      <c r="X12" s="447"/>
      <c r="Y12" s="448"/>
      <c r="Z12" s="447"/>
      <c r="AA12" s="447"/>
      <c r="AB12" s="449"/>
      <c r="AC12" s="537" t="str">
        <f>IF(AC24-6&lt;(DATE(Kalenderjahr,10,1)),"",AC24-6)</f>
        <v/>
      </c>
      <c r="AD12" s="446" t="str">
        <f>IFERROR(VLOOKUP(AC12,FeiertageBW[#All],2,FALSE),"")</f>
        <v/>
      </c>
      <c r="AE12" s="447"/>
      <c r="AF12" s="447"/>
      <c r="AG12" s="447"/>
      <c r="AH12" s="448"/>
      <c r="AI12" s="447"/>
      <c r="AJ12" s="447"/>
      <c r="AK12" s="449"/>
      <c r="AL12" s="537" t="str">
        <f>IF(AL24-6&lt;(DATE(Kalenderjahr,11,1)),"",AL24-6)</f>
        <v/>
      </c>
      <c r="AM12" s="446" t="str">
        <f>IFERROR(VLOOKUP(AL12,FeiertageBW[#All],2,FALSE),"")</f>
        <v/>
      </c>
      <c r="AN12" s="447"/>
      <c r="AO12" s="447"/>
      <c r="AP12" s="447"/>
      <c r="AQ12" s="448"/>
      <c r="AR12" s="447"/>
      <c r="AS12" s="447"/>
      <c r="AT12" s="449"/>
      <c r="AU12" s="537" t="str">
        <f>IF(AU24-6&lt;(DATE(Kalenderjahr,12,1)),"",AU24-6)</f>
        <v/>
      </c>
      <c r="AV12" s="446" t="str">
        <f>IFERROR(VLOOKUP(AU12,FeiertageBW[#All],2,FALSE),"")</f>
        <v/>
      </c>
      <c r="AW12" s="447"/>
      <c r="AX12" s="447"/>
      <c r="AY12" s="447"/>
      <c r="AZ12" s="448"/>
      <c r="BA12" s="447"/>
      <c r="BB12" s="447"/>
      <c r="BC12" s="476"/>
    </row>
    <row r="13" spans="1:55" ht="21.95" customHeight="1" x14ac:dyDescent="0.25">
      <c r="A13" s="542"/>
      <c r="B13" s="541"/>
      <c r="C13" s="450" t="str">
        <f>IFERROR(VLOOKUP(B12,Ereignistabelle[],2,FALSE),"")</f>
        <v/>
      </c>
      <c r="D13" s="451"/>
      <c r="E13" s="451"/>
      <c r="F13" s="451"/>
      <c r="G13" s="451"/>
      <c r="H13" s="452"/>
      <c r="I13" s="452"/>
      <c r="J13" s="453" t="str">
        <f>IFERROR(VLOOKUP(B12,Serientermine,2,FALSE),"")</f>
        <v/>
      </c>
      <c r="K13" s="541"/>
      <c r="L13" s="450" t="str">
        <f>IFERROR(VLOOKUP(K12,Ereignistabelle[],2,FALSE),"")</f>
        <v/>
      </c>
      <c r="M13" s="451"/>
      <c r="N13" s="451"/>
      <c r="O13" s="451"/>
      <c r="P13" s="451"/>
      <c r="Q13" s="452"/>
      <c r="R13" s="452"/>
      <c r="S13" s="453" t="str">
        <f>IFERROR(VLOOKUP(K12,Serientermine,2,FALSE),"")</f>
        <v/>
      </c>
      <c r="T13" s="541"/>
      <c r="U13" s="450" t="str">
        <f>IFERROR(VLOOKUP(T12,Ereignistabelle[],2,FALSE),"")</f>
        <v/>
      </c>
      <c r="V13" s="451"/>
      <c r="W13" s="451"/>
      <c r="X13" s="451"/>
      <c r="Y13" s="451"/>
      <c r="Z13" s="452"/>
      <c r="AA13" s="452"/>
      <c r="AB13" s="453" t="str">
        <f>IFERROR(VLOOKUP(T12,Serientermine,2,FALSE),"")</f>
        <v/>
      </c>
      <c r="AC13" s="541"/>
      <c r="AD13" s="450" t="str">
        <f>IFERROR(VLOOKUP(AC12,Ereignistabelle[],2,FALSE),"")</f>
        <v/>
      </c>
      <c r="AE13" s="451"/>
      <c r="AF13" s="451"/>
      <c r="AG13" s="451"/>
      <c r="AH13" s="451"/>
      <c r="AI13" s="452"/>
      <c r="AJ13" s="452"/>
      <c r="AK13" s="453" t="str">
        <f>IFERROR(VLOOKUP(AC12,Serientermine,2,FALSE),"")</f>
        <v/>
      </c>
      <c r="AL13" s="541"/>
      <c r="AM13" s="450" t="str">
        <f>IFERROR(VLOOKUP(AL12,Ereignistabelle[],2,FALSE),"")</f>
        <v/>
      </c>
      <c r="AN13" s="451"/>
      <c r="AO13" s="451"/>
      <c r="AP13" s="451"/>
      <c r="AQ13" s="451"/>
      <c r="AR13" s="452"/>
      <c r="AS13" s="452"/>
      <c r="AT13" s="453" t="str">
        <f>IFERROR(VLOOKUP(AL12,Serientermine,2,FALSE),"")</f>
        <v/>
      </c>
      <c r="AU13" s="541"/>
      <c r="AV13" s="450" t="str">
        <f>IFERROR(VLOOKUP(AU12,Ereignistabelle[],2,FALSE),"")</f>
        <v/>
      </c>
      <c r="AW13" s="451"/>
      <c r="AX13" s="451"/>
      <c r="AY13" s="451"/>
      <c r="AZ13" s="451"/>
      <c r="BA13" s="452"/>
      <c r="BB13" s="452"/>
      <c r="BC13" s="453" t="str">
        <f>IFERROR(VLOOKUP(AU12,Serientermine,2,FALSE),"")</f>
        <v/>
      </c>
    </row>
    <row r="14" spans="1:55" ht="21.95" customHeight="1" x14ac:dyDescent="0.25">
      <c r="A14" s="542" t="s">
        <v>13</v>
      </c>
      <c r="B14" s="537" t="str">
        <f>IF(B24-5&lt;(DATE(Kalenderjahr,7,1)),"",B24-5)</f>
        <v/>
      </c>
      <c r="C14" s="454" t="str">
        <f>IFERROR(VLOOKUP(B14,FeiertageBW[#All],2,FALSE),"")</f>
        <v/>
      </c>
      <c r="D14" s="455"/>
      <c r="E14" s="455"/>
      <c r="F14" s="455"/>
      <c r="G14" s="448"/>
      <c r="H14" s="447"/>
      <c r="I14" s="447"/>
      <c r="J14" s="449"/>
      <c r="K14" s="537" t="str">
        <f>IF(K24-5&lt;(DATE(Kalenderjahr,8,1)),"",K24-5)</f>
        <v/>
      </c>
      <c r="L14" s="454" t="str">
        <f>IFERROR(VLOOKUP(K14,FeiertageBW[#All],2,FALSE),"")</f>
        <v/>
      </c>
      <c r="M14" s="455"/>
      <c r="N14" s="455"/>
      <c r="O14" s="455"/>
      <c r="P14" s="448"/>
      <c r="Q14" s="447"/>
      <c r="R14" s="447"/>
      <c r="S14" s="449"/>
      <c r="T14" s="544">
        <f>IF(T24-5&lt;(DATE(Kalenderjahr,9,1)),"",T24-5)</f>
        <v>44440</v>
      </c>
      <c r="U14" s="454" t="str">
        <f>IFERROR(VLOOKUP(T14,FeiertageBW[#All],2,FALSE),"")</f>
        <v/>
      </c>
      <c r="V14" s="455"/>
      <c r="W14" s="455"/>
      <c r="X14" s="455"/>
      <c r="Y14" s="448"/>
      <c r="Z14" s="447"/>
      <c r="AA14" s="447"/>
      <c r="AB14" s="449"/>
      <c r="AC14" s="537" t="str">
        <f>IF(AC24-5&lt;(DATE(Kalenderjahr,10,1)),"",AC24-5)</f>
        <v/>
      </c>
      <c r="AD14" s="454" t="str">
        <f>IFERROR(VLOOKUP(AC14,FeiertageBW[#All],2,FALSE),"")</f>
        <v/>
      </c>
      <c r="AE14" s="455"/>
      <c r="AF14" s="455"/>
      <c r="AG14" s="455"/>
      <c r="AH14" s="448"/>
      <c r="AI14" s="447"/>
      <c r="AJ14" s="447"/>
      <c r="AK14" s="449"/>
      <c r="AL14" s="537" t="str">
        <f>IF(AL24-5&lt;(DATE(Kalenderjahr,11,1)),"",AL24-5)</f>
        <v/>
      </c>
      <c r="AM14" s="454" t="str">
        <f>IFERROR(VLOOKUP(AL14,FeiertageBW[#All],2,FALSE),"")</f>
        <v/>
      </c>
      <c r="AN14" s="455"/>
      <c r="AO14" s="455"/>
      <c r="AP14" s="455"/>
      <c r="AQ14" s="448"/>
      <c r="AR14" s="447"/>
      <c r="AS14" s="447"/>
      <c r="AT14" s="449"/>
      <c r="AU14" s="537">
        <f>IF(AU24-5&lt;(DATE(Kalenderjahr,12,1)),"",AU24-5)</f>
        <v>44531</v>
      </c>
      <c r="AV14" s="454" t="str">
        <f>IFERROR(VLOOKUP(AU14,FeiertageBW[#All],2,FALSE),"")</f>
        <v/>
      </c>
      <c r="AW14" s="455"/>
      <c r="AX14" s="455"/>
      <c r="AY14" s="455"/>
      <c r="AZ14" s="448"/>
      <c r="BA14" s="447"/>
      <c r="BB14" s="447"/>
      <c r="BC14" s="449"/>
    </row>
    <row r="15" spans="1:55" ht="21.95" customHeight="1" x14ac:dyDescent="0.25">
      <c r="A15" s="542"/>
      <c r="B15" s="541"/>
      <c r="C15" s="456" t="str">
        <f>IFERROR(VLOOKUP(B14,Ereignistabelle[],2,FALSE),"")</f>
        <v/>
      </c>
      <c r="D15" s="451"/>
      <c r="E15" s="451"/>
      <c r="F15" s="451"/>
      <c r="G15" s="451"/>
      <c r="H15" s="452"/>
      <c r="I15" s="452"/>
      <c r="J15" s="453" t="str">
        <f>IFERROR(VLOOKUP(B14,Serientermine,2,FALSE),"")</f>
        <v/>
      </c>
      <c r="K15" s="541"/>
      <c r="L15" s="456" t="str">
        <f>IFERROR(VLOOKUP(K14,Ereignistabelle[],2,FALSE),"")</f>
        <v/>
      </c>
      <c r="M15" s="451"/>
      <c r="N15" s="451"/>
      <c r="O15" s="451"/>
      <c r="P15" s="451"/>
      <c r="Q15" s="452"/>
      <c r="R15" s="452"/>
      <c r="S15" s="453" t="str">
        <f>IFERROR(VLOOKUP(K14,Serientermine,2,FALSE),"")</f>
        <v/>
      </c>
      <c r="T15" s="546"/>
      <c r="U15" s="456" t="str">
        <f>IFERROR(VLOOKUP(T14,Ereignistabelle[],2,FALSE),"")</f>
        <v/>
      </c>
      <c r="V15" s="451"/>
      <c r="W15" s="451"/>
      <c r="X15" s="451"/>
      <c r="Y15" s="451"/>
      <c r="Z15" s="452"/>
      <c r="AA15" s="452"/>
      <c r="AB15" s="453" t="str">
        <f>IFERROR(VLOOKUP(T14,Serientermine,2,FALSE),"")</f>
        <v/>
      </c>
      <c r="AC15" s="541"/>
      <c r="AD15" s="456" t="str">
        <f>IFERROR(VLOOKUP(AC14,Ereignistabelle[],2,FALSE),"")</f>
        <v/>
      </c>
      <c r="AE15" s="451"/>
      <c r="AF15" s="451"/>
      <c r="AG15" s="451"/>
      <c r="AH15" s="451"/>
      <c r="AI15" s="452"/>
      <c r="AJ15" s="452"/>
      <c r="AK15" s="453" t="str">
        <f>IFERROR(VLOOKUP(AC14,Serientermine,2,FALSE),"")</f>
        <v/>
      </c>
      <c r="AL15" s="541"/>
      <c r="AM15" s="456" t="str">
        <f>IFERROR(VLOOKUP(AL14,Ereignistabelle[],2,FALSE),"")</f>
        <v/>
      </c>
      <c r="AN15" s="451"/>
      <c r="AO15" s="451"/>
      <c r="AP15" s="451"/>
      <c r="AQ15" s="451"/>
      <c r="AR15" s="452"/>
      <c r="AS15" s="452"/>
      <c r="AT15" s="453" t="str">
        <f>IFERROR(VLOOKUP(AL14,Serientermine,2,FALSE),"")</f>
        <v/>
      </c>
      <c r="AU15" s="541"/>
      <c r="AV15" s="456" t="str">
        <f>IFERROR(VLOOKUP(AU14,Ereignistabelle[],2,FALSE),"")</f>
        <v/>
      </c>
      <c r="AW15" s="451"/>
      <c r="AX15" s="451"/>
      <c r="AY15" s="451"/>
      <c r="AZ15" s="451"/>
      <c r="BA15" s="452"/>
      <c r="BB15" s="452"/>
      <c r="BC15" s="453" t="str">
        <f>IFERROR(VLOOKUP(AU14,Serientermine,2,FALSE),"")</f>
        <v/>
      </c>
    </row>
    <row r="16" spans="1:55" ht="21.95" customHeight="1" x14ac:dyDescent="0.25">
      <c r="A16" s="542" t="s">
        <v>12</v>
      </c>
      <c r="B16" s="537">
        <f>IF(B24-4&lt;(DATE(Kalenderjahr,7,1)),"",B24-4)</f>
        <v>44378</v>
      </c>
      <c r="C16" s="454" t="str">
        <f>IFERROR(VLOOKUP(B16,FeiertageBW[#All],2,FALSE),"")</f>
        <v/>
      </c>
      <c r="D16" s="455"/>
      <c r="E16" s="455"/>
      <c r="F16" s="455"/>
      <c r="G16" s="448"/>
      <c r="H16" s="447"/>
      <c r="I16" s="447"/>
      <c r="J16" s="449"/>
      <c r="K16" s="537" t="str">
        <f>IF(K24-4&lt;(DATE(Kalenderjahr,8,1)),"",K24-4)</f>
        <v/>
      </c>
      <c r="L16" s="454" t="str">
        <f>IFERROR(VLOOKUP(K16,FeiertageBW[#All],2,FALSE),"")</f>
        <v/>
      </c>
      <c r="M16" s="455"/>
      <c r="N16" s="455"/>
      <c r="O16" s="455"/>
      <c r="P16" s="448"/>
      <c r="Q16" s="447"/>
      <c r="R16" s="447"/>
      <c r="S16" s="449"/>
      <c r="T16" s="544">
        <f>IF(T24-4&lt;(DATE(Kalenderjahr,9,1)),"",T24-4)</f>
        <v>44441</v>
      </c>
      <c r="U16" s="454" t="str">
        <f>IFERROR(VLOOKUP(T16,FeiertageBW[#All],2,FALSE),"")</f>
        <v/>
      </c>
      <c r="V16" s="455"/>
      <c r="W16" s="455"/>
      <c r="X16" s="455"/>
      <c r="Y16" s="448"/>
      <c r="Z16" s="447"/>
      <c r="AA16" s="447"/>
      <c r="AB16" s="449"/>
      <c r="AC16" s="537" t="str">
        <f>IF(AC24-4&lt;(DATE(Kalenderjahr,10,1)),"",AC24-4)</f>
        <v/>
      </c>
      <c r="AD16" s="454" t="str">
        <f>IFERROR(VLOOKUP(AC16,FeiertageBW[#All],2,FALSE),"")</f>
        <v/>
      </c>
      <c r="AE16" s="455"/>
      <c r="AF16" s="455"/>
      <c r="AG16" s="455"/>
      <c r="AH16" s="448"/>
      <c r="AI16" s="447"/>
      <c r="AJ16" s="447"/>
      <c r="AK16" s="449"/>
      <c r="AL16" s="537" t="str">
        <f>IF(AL24-4&lt;(DATE(Kalenderjahr,11,1)),"",AL24-4)</f>
        <v/>
      </c>
      <c r="AM16" s="454" t="str">
        <f>IFERROR(VLOOKUP(AL16,FeiertageBW[#All],2,FALSE),"")</f>
        <v/>
      </c>
      <c r="AN16" s="455"/>
      <c r="AO16" s="455"/>
      <c r="AP16" s="455"/>
      <c r="AQ16" s="448"/>
      <c r="AR16" s="447"/>
      <c r="AS16" s="447"/>
      <c r="AT16" s="449"/>
      <c r="AU16" s="537">
        <f>IF(AU24-4&lt;(DATE(Kalenderjahr,12,1)),"",AU24-4)</f>
        <v>44532</v>
      </c>
      <c r="AV16" s="454" t="str">
        <f>IFERROR(VLOOKUP(AU16,FeiertageBW[#All],2,FALSE),"")</f>
        <v/>
      </c>
      <c r="AW16" s="455"/>
      <c r="AX16" s="455"/>
      <c r="AY16" s="455"/>
      <c r="AZ16" s="448"/>
      <c r="BA16" s="447"/>
      <c r="BB16" s="447"/>
      <c r="BC16" s="449"/>
    </row>
    <row r="17" spans="1:55" ht="21.95" customHeight="1" x14ac:dyDescent="0.25">
      <c r="A17" s="542"/>
      <c r="B17" s="541"/>
      <c r="C17" s="456" t="str">
        <f>IFERROR(VLOOKUP(B16,Ereignistabelle[],2,FALSE),"")</f>
        <v/>
      </c>
      <c r="D17" s="451"/>
      <c r="E17" s="451"/>
      <c r="F17" s="451"/>
      <c r="G17" s="451"/>
      <c r="H17" s="452"/>
      <c r="I17" s="452"/>
      <c r="J17" s="453" t="str">
        <f>IFERROR(VLOOKUP(B16,Serientermine,2,FALSE),"")</f>
        <v/>
      </c>
      <c r="K17" s="541"/>
      <c r="L17" s="456" t="str">
        <f>IFERROR(VLOOKUP(K16,Ereignistabelle[],2,FALSE),"")</f>
        <v/>
      </c>
      <c r="M17" s="451"/>
      <c r="N17" s="451"/>
      <c r="O17" s="451"/>
      <c r="P17" s="451"/>
      <c r="Q17" s="452"/>
      <c r="R17" s="452"/>
      <c r="S17" s="453" t="str">
        <f>IFERROR(VLOOKUP(K16,Serientermine,2,FALSE),"")</f>
        <v/>
      </c>
      <c r="T17" s="546"/>
      <c r="U17" s="456" t="str">
        <f>IFERROR(VLOOKUP(T16,Ereignistabelle[],2,FALSE),"")</f>
        <v/>
      </c>
      <c r="V17" s="451"/>
      <c r="W17" s="451"/>
      <c r="X17" s="451"/>
      <c r="Y17" s="451"/>
      <c r="Z17" s="452"/>
      <c r="AA17" s="452"/>
      <c r="AB17" s="453" t="str">
        <f>IFERROR(VLOOKUP(T16,Serientermine,2,FALSE),"")</f>
        <v/>
      </c>
      <c r="AC17" s="541"/>
      <c r="AD17" s="456" t="str">
        <f>IFERROR(VLOOKUP(AC16,Ereignistabelle[],2,FALSE),"")</f>
        <v/>
      </c>
      <c r="AE17" s="451"/>
      <c r="AF17" s="451"/>
      <c r="AG17" s="451"/>
      <c r="AH17" s="451"/>
      <c r="AI17" s="452"/>
      <c r="AJ17" s="452"/>
      <c r="AK17" s="453" t="str">
        <f>IFERROR(VLOOKUP(AC16,Serientermine,2,FALSE),"")</f>
        <v/>
      </c>
      <c r="AL17" s="541"/>
      <c r="AM17" s="456" t="str">
        <f>IFERROR(VLOOKUP(AL16,Ereignistabelle[],2,FALSE),"")</f>
        <v/>
      </c>
      <c r="AN17" s="451"/>
      <c r="AO17" s="451"/>
      <c r="AP17" s="451"/>
      <c r="AQ17" s="451"/>
      <c r="AR17" s="452"/>
      <c r="AS17" s="452"/>
      <c r="AT17" s="453" t="str">
        <f>IFERROR(VLOOKUP(AL16,Serientermine,2,FALSE),"")</f>
        <v/>
      </c>
      <c r="AU17" s="541"/>
      <c r="AV17" s="456" t="str">
        <f>IFERROR(VLOOKUP(AU16,Ereignistabelle[],2,FALSE),"")</f>
        <v/>
      </c>
      <c r="AW17" s="451"/>
      <c r="AX17" s="451"/>
      <c r="AY17" s="451"/>
      <c r="AZ17" s="451"/>
      <c r="BA17" s="452"/>
      <c r="BB17" s="452"/>
      <c r="BC17" s="453" t="str">
        <f>IFERROR(VLOOKUP(AU16,Serientermine,2,FALSE),"")</f>
        <v/>
      </c>
    </row>
    <row r="18" spans="1:55" ht="21.95" customHeight="1" x14ac:dyDescent="0.25">
      <c r="A18" s="542" t="s">
        <v>15</v>
      </c>
      <c r="B18" s="537">
        <f>IF(B24-3&lt;(DATE(Kalenderjahr,7,1)),"",B24-3)</f>
        <v>44379</v>
      </c>
      <c r="C18" s="454" t="str">
        <f>IFERROR(VLOOKUP(B18,FeiertageBW[#All],2,FALSE),"")</f>
        <v/>
      </c>
      <c r="D18" s="455"/>
      <c r="E18" s="455"/>
      <c r="F18" s="455"/>
      <c r="G18" s="448"/>
      <c r="H18" s="447"/>
      <c r="I18" s="447"/>
      <c r="J18" s="449" t="str">
        <f>IF(B18&lt;&gt;"",TRUNC((B18-WEEKDAY(B18,2)-DATE(YEAR(B18+4-WEEKDAY(B18,2)),1,-10))/7)&amp;"","")</f>
        <v>26</v>
      </c>
      <c r="K18" s="537" t="str">
        <f>IF(K24-3&lt;(DATE(Kalenderjahr,8,1)),"",K24-3)</f>
        <v/>
      </c>
      <c r="L18" s="454" t="str">
        <f>IFERROR(VLOOKUP(K18,FeiertageBW[#All],2,FALSE),"")</f>
        <v/>
      </c>
      <c r="M18" s="455"/>
      <c r="N18" s="455"/>
      <c r="O18" s="455"/>
      <c r="P18" s="448"/>
      <c r="Q18" s="447"/>
      <c r="R18" s="447"/>
      <c r="S18" s="449" t="str">
        <f>IF(K18&lt;&gt;"",TRUNC((K18-WEEKDAY(K18,2)-DATE(YEAR(K18+4-WEEKDAY(K18,2)),1,-10))/7)&amp;"","")</f>
        <v/>
      </c>
      <c r="T18" s="544">
        <f>IF(T24-3&lt;(DATE(Kalenderjahr,9,1)),"",T24-3)</f>
        <v>44442</v>
      </c>
      <c r="U18" s="454" t="str">
        <f>IFERROR(VLOOKUP(T18,FeiertageBW[#All],2,FALSE),"")</f>
        <v/>
      </c>
      <c r="V18" s="455"/>
      <c r="W18" s="455"/>
      <c r="X18" s="455"/>
      <c r="Y18" s="448"/>
      <c r="Z18" s="447"/>
      <c r="AA18" s="447"/>
      <c r="AB18" s="449" t="str">
        <f>IF(T18&lt;&gt;"",TRUNC((T18-WEEKDAY(T18,2)-DATE(YEAR(T18+4-WEEKDAY(T18,2)),1,-10))/7)&amp;"","")</f>
        <v>35</v>
      </c>
      <c r="AC18" s="537">
        <f>IF(AC24-3&lt;(DATE(Kalenderjahr,10,1)),"",AC24-3)</f>
        <v>44470</v>
      </c>
      <c r="AD18" s="454" t="str">
        <f>IFERROR(VLOOKUP(AC18,FeiertageBW[#All],2,FALSE),"")</f>
        <v/>
      </c>
      <c r="AE18" s="455"/>
      <c r="AF18" s="455"/>
      <c r="AG18" s="455"/>
      <c r="AH18" s="448"/>
      <c r="AI18" s="447"/>
      <c r="AJ18" s="447"/>
      <c r="AK18" s="449" t="str">
        <f>IF(AC18&lt;&gt;"",TRUNC((AC18-WEEKDAY(AC18,2)-DATE(YEAR(AC18+4-WEEKDAY(AC18,2)),1,-10))/7)&amp;"","")</f>
        <v>39</v>
      </c>
      <c r="AL18" s="537" t="str">
        <f>IF(AL24-3&lt;(DATE(Kalenderjahr,11,1)),"",AL24-3)</f>
        <v/>
      </c>
      <c r="AM18" s="454" t="str">
        <f>IFERROR(VLOOKUP(AL18,FeiertageBW[#All],2,FALSE),"")</f>
        <v/>
      </c>
      <c r="AN18" s="455"/>
      <c r="AO18" s="455"/>
      <c r="AP18" s="455"/>
      <c r="AQ18" s="448"/>
      <c r="AR18" s="447"/>
      <c r="AS18" s="447"/>
      <c r="AT18" s="449" t="str">
        <f>IF(AL18&lt;&gt;"",TRUNC((AL18-WEEKDAY(AL18,2)-DATE(YEAR(AL18+4-WEEKDAY(AL18,2)),1,-10))/7)&amp;"","")</f>
        <v/>
      </c>
      <c r="AU18" s="537">
        <f>IF(AU24-3&lt;(DATE(Kalenderjahr,12,1)),"",AU24-3)</f>
        <v>44533</v>
      </c>
      <c r="AV18" s="454" t="str">
        <f>IFERROR(VLOOKUP(AU18,FeiertageBW[#All],2,FALSE),"")</f>
        <v/>
      </c>
      <c r="AW18" s="455"/>
      <c r="AX18" s="455"/>
      <c r="AY18" s="455"/>
      <c r="AZ18" s="448"/>
      <c r="BA18" s="447"/>
      <c r="BB18" s="447"/>
      <c r="BC18" s="449" t="str">
        <f>IF(AU18&lt;&gt;"",TRUNC((AU18-WEEKDAY(AU18,2)-DATE(YEAR(AU18+4-WEEKDAY(AU18,2)),1,-10))/7)&amp;"","")</f>
        <v>48</v>
      </c>
    </row>
    <row r="19" spans="1:55" ht="21.95" customHeight="1" x14ac:dyDescent="0.25">
      <c r="A19" s="542"/>
      <c r="B19" s="541"/>
      <c r="C19" s="456" t="str">
        <f>IFERROR(VLOOKUP(B18,Ereignistabelle[],2,FALSE),"")</f>
        <v/>
      </c>
      <c r="D19" s="451"/>
      <c r="E19" s="451"/>
      <c r="F19" s="451"/>
      <c r="G19" s="451"/>
      <c r="H19" s="452"/>
      <c r="I19" s="452"/>
      <c r="J19" s="453" t="str">
        <f>IFERROR(VLOOKUP(B18,Serientermine,2,FALSE),"")</f>
        <v/>
      </c>
      <c r="K19" s="541"/>
      <c r="L19" s="456" t="str">
        <f>IFERROR(VLOOKUP(K18,Ereignistabelle[],2,FALSE),"")</f>
        <v/>
      </c>
      <c r="M19" s="451"/>
      <c r="N19" s="451"/>
      <c r="O19" s="451"/>
      <c r="P19" s="451"/>
      <c r="Q19" s="452"/>
      <c r="R19" s="452"/>
      <c r="S19" s="453" t="str">
        <f>IFERROR(VLOOKUP(K18,Serientermine,2,FALSE),"")</f>
        <v/>
      </c>
      <c r="T19" s="546"/>
      <c r="U19" s="456" t="str">
        <f>IFERROR(VLOOKUP(T18,Ereignistabelle[],2,FALSE),"")</f>
        <v/>
      </c>
      <c r="V19" s="451"/>
      <c r="W19" s="451"/>
      <c r="X19" s="451"/>
      <c r="Y19" s="451"/>
      <c r="Z19" s="452"/>
      <c r="AA19" s="452"/>
      <c r="AB19" s="453" t="str">
        <f>IFERROR(VLOOKUP(T18,Serientermine,2,FALSE),"")</f>
        <v/>
      </c>
      <c r="AC19" s="541"/>
      <c r="AD19" s="456" t="str">
        <f>IFERROR(VLOOKUP(AC18,Ereignistabelle[],2,FALSE),"")</f>
        <v/>
      </c>
      <c r="AE19" s="451"/>
      <c r="AF19" s="451"/>
      <c r="AG19" s="451"/>
      <c r="AH19" s="451"/>
      <c r="AI19" s="452"/>
      <c r="AJ19" s="452"/>
      <c r="AK19" s="453" t="str">
        <f>IFERROR(VLOOKUP(AC18,Serientermine,2,FALSE),"")</f>
        <v/>
      </c>
      <c r="AL19" s="541"/>
      <c r="AM19" s="456" t="str">
        <f>IFERROR(VLOOKUP(AL18,Ereignistabelle[],2,FALSE),"")</f>
        <v/>
      </c>
      <c r="AN19" s="451"/>
      <c r="AO19" s="451"/>
      <c r="AP19" s="451"/>
      <c r="AQ19" s="451"/>
      <c r="AR19" s="452"/>
      <c r="AS19" s="452"/>
      <c r="AT19" s="453" t="str">
        <f>IFERROR(VLOOKUP(AL18,Serientermine,2,FALSE),"")</f>
        <v/>
      </c>
      <c r="AU19" s="541"/>
      <c r="AV19" s="456" t="str">
        <f>IFERROR(VLOOKUP(AU18,Ereignistabelle[],2,FALSE),"")</f>
        <v/>
      </c>
      <c r="AW19" s="451"/>
      <c r="AX19" s="451"/>
      <c r="AY19" s="451"/>
      <c r="AZ19" s="451"/>
      <c r="BA19" s="452"/>
      <c r="BB19" s="452"/>
      <c r="BC19" s="453" t="str">
        <f>IFERROR(VLOOKUP(AU18,Serientermine,2,FALSE),"")</f>
        <v/>
      </c>
    </row>
    <row r="20" spans="1:55" ht="21.95" customHeight="1" x14ac:dyDescent="0.25">
      <c r="A20" s="547" t="s">
        <v>16</v>
      </c>
      <c r="B20" s="539">
        <f>IF(B24-2&lt;(DATE(Kalenderjahr,7,1)),"",B24-2)</f>
        <v>44380</v>
      </c>
      <c r="C20" s="457" t="str">
        <f>IFERROR(VLOOKUP(B20,FeiertageBW[#All],2,FALSE),"")</f>
        <v/>
      </c>
      <c r="D20" s="458"/>
      <c r="E20" s="458"/>
      <c r="F20" s="458"/>
      <c r="G20" s="459"/>
      <c r="H20" s="460"/>
      <c r="I20" s="460"/>
      <c r="J20" s="461"/>
      <c r="K20" s="539" t="str">
        <f>IF(K24-2&lt;(DATE(Kalenderjahr,8,1)),"",K24-2)</f>
        <v/>
      </c>
      <c r="L20" s="457" t="str">
        <f>IFERROR(VLOOKUP(K20,FeiertageBW[#All],2,FALSE),"")</f>
        <v/>
      </c>
      <c r="M20" s="458"/>
      <c r="N20" s="458"/>
      <c r="O20" s="458"/>
      <c r="P20" s="459"/>
      <c r="Q20" s="460"/>
      <c r="R20" s="460"/>
      <c r="S20" s="461"/>
      <c r="T20" s="539">
        <f>IF(T24-2&lt;(DATE(Kalenderjahr,9,1)),"",T24-2)</f>
        <v>44443</v>
      </c>
      <c r="U20" s="457" t="str">
        <f>IFERROR(VLOOKUP(T20,FeiertageBW[#All],2,FALSE),"")</f>
        <v/>
      </c>
      <c r="V20" s="458"/>
      <c r="W20" s="458"/>
      <c r="X20" s="458"/>
      <c r="Y20" s="459"/>
      <c r="Z20" s="460"/>
      <c r="AA20" s="460"/>
      <c r="AB20" s="461"/>
      <c r="AC20" s="539">
        <f>IF(AC24-2&lt;(DATE(Kalenderjahr,10,1)),"",AC24-2)</f>
        <v>44471</v>
      </c>
      <c r="AD20" s="457" t="str">
        <f>IFERROR(VLOOKUP(AC20,FeiertageBW[#All],2,FALSE),"")</f>
        <v/>
      </c>
      <c r="AE20" s="458"/>
      <c r="AF20" s="458"/>
      <c r="AG20" s="458"/>
      <c r="AH20" s="459"/>
      <c r="AI20" s="460"/>
      <c r="AJ20" s="460"/>
      <c r="AK20" s="461"/>
      <c r="AL20" s="539" t="str">
        <f>IF(AL24-2&lt;(DATE(Kalenderjahr,11,1)),"",AL24-2)</f>
        <v/>
      </c>
      <c r="AM20" s="457" t="str">
        <f>IFERROR(VLOOKUP(AL20,FeiertageBW[#All],2,FALSE),"")</f>
        <v/>
      </c>
      <c r="AN20" s="458"/>
      <c r="AO20" s="458"/>
      <c r="AP20" s="458"/>
      <c r="AQ20" s="459"/>
      <c r="AR20" s="460"/>
      <c r="AS20" s="460"/>
      <c r="AT20" s="461"/>
      <c r="AU20" s="539">
        <f>IF(AU24-2&lt;(DATE(Kalenderjahr,12,1)),"",AU24-2)</f>
        <v>44534</v>
      </c>
      <c r="AV20" s="457" t="str">
        <f>IFERROR(VLOOKUP(AU20,FeiertageBW[#All],2,FALSE),"")</f>
        <v/>
      </c>
      <c r="AW20" s="458"/>
      <c r="AX20" s="458"/>
      <c r="AY20" s="458"/>
      <c r="AZ20" s="459"/>
      <c r="BA20" s="460"/>
      <c r="BB20" s="460"/>
      <c r="BC20" s="461"/>
    </row>
    <row r="21" spans="1:55" ht="21.95" customHeight="1" x14ac:dyDescent="0.25">
      <c r="A21" s="547"/>
      <c r="B21" s="540"/>
      <c r="C21" s="462" t="str">
        <f>IFERROR(VLOOKUP(B20,Ereignistabelle[],2,FALSE),"")</f>
        <v/>
      </c>
      <c r="D21" s="463"/>
      <c r="E21" s="463"/>
      <c r="F21" s="463"/>
      <c r="G21" s="463"/>
      <c r="H21" s="464"/>
      <c r="I21" s="464"/>
      <c r="J21" s="465" t="str">
        <f>IFERROR(VLOOKUP(B20,Serientermine,2,FALSE),"")</f>
        <v/>
      </c>
      <c r="K21" s="540"/>
      <c r="L21" s="462" t="str">
        <f>IFERROR(VLOOKUP(K20,Ereignistabelle[],2,FALSE),"")</f>
        <v/>
      </c>
      <c r="M21" s="463"/>
      <c r="N21" s="463"/>
      <c r="O21" s="463"/>
      <c r="P21" s="463"/>
      <c r="Q21" s="464"/>
      <c r="R21" s="464"/>
      <c r="S21" s="465" t="str">
        <f>IFERROR(VLOOKUP(K20,Serientermine,2,FALSE),"")</f>
        <v/>
      </c>
      <c r="T21" s="540"/>
      <c r="U21" s="462" t="str">
        <f>IFERROR(VLOOKUP(T20,Ereignistabelle[],2,FALSE),"")</f>
        <v/>
      </c>
      <c r="V21" s="463"/>
      <c r="W21" s="463"/>
      <c r="X21" s="463"/>
      <c r="Y21" s="463"/>
      <c r="Z21" s="464"/>
      <c r="AA21" s="464"/>
      <c r="AB21" s="465" t="str">
        <f>IFERROR(VLOOKUP(T20,Serientermine,2,FALSE),"")</f>
        <v/>
      </c>
      <c r="AC21" s="540"/>
      <c r="AD21" s="462" t="str">
        <f>IFERROR(VLOOKUP(AC20,Ereignistabelle[],2,FALSE),"")</f>
        <v/>
      </c>
      <c r="AE21" s="463"/>
      <c r="AF21" s="463"/>
      <c r="AG21" s="463"/>
      <c r="AH21" s="463"/>
      <c r="AI21" s="464"/>
      <c r="AJ21" s="464"/>
      <c r="AK21" s="465" t="str">
        <f>IFERROR(VLOOKUP(AC20,Serientermine,2,FALSE),"")</f>
        <v/>
      </c>
      <c r="AL21" s="540"/>
      <c r="AM21" s="462" t="str">
        <f>IFERROR(VLOOKUP(AL20,Ereignistabelle[],2,FALSE),"")</f>
        <v/>
      </c>
      <c r="AN21" s="463"/>
      <c r="AO21" s="463"/>
      <c r="AP21" s="463"/>
      <c r="AQ21" s="463"/>
      <c r="AR21" s="464"/>
      <c r="AS21" s="464"/>
      <c r="AT21" s="465" t="str">
        <f>IFERROR(VLOOKUP(AL20,Serientermine,2,FALSE),"")</f>
        <v/>
      </c>
      <c r="AU21" s="540"/>
      <c r="AV21" s="462" t="str">
        <f>IFERROR(VLOOKUP(AU20,Ereignistabelle[],2,FALSE),"")</f>
        <v/>
      </c>
      <c r="AW21" s="463"/>
      <c r="AX21" s="463"/>
      <c r="AY21" s="463"/>
      <c r="AZ21" s="463"/>
      <c r="BA21" s="464"/>
      <c r="BB21" s="464"/>
      <c r="BC21" s="465" t="str">
        <f>IFERROR(VLOOKUP(AU20,Serientermine,2,FALSE),"")</f>
        <v/>
      </c>
    </row>
    <row r="22" spans="1:55" ht="21.95" customHeight="1" x14ac:dyDescent="0.25">
      <c r="A22" s="547" t="s">
        <v>17</v>
      </c>
      <c r="B22" s="539">
        <f>IF(B24-1&lt;(DATE(Kalenderjahr,7,1)),"",B24-1)</f>
        <v>44381</v>
      </c>
      <c r="C22" s="457" t="str">
        <f>IFERROR(VLOOKUP(B22,FeiertageBW[#All],2,FALSE),"")</f>
        <v/>
      </c>
      <c r="D22" s="458"/>
      <c r="E22" s="458"/>
      <c r="F22" s="458"/>
      <c r="G22" s="459"/>
      <c r="H22" s="460"/>
      <c r="I22" s="460"/>
      <c r="J22" s="461"/>
      <c r="K22" s="539">
        <f>IF(K24-1&lt;(DATE(Kalenderjahr,8,1)),"",K24-1)</f>
        <v>44409</v>
      </c>
      <c r="L22" s="457" t="str">
        <f>IFERROR(VLOOKUP(K22,FeiertageBW[#All],2,FALSE),"")</f>
        <v/>
      </c>
      <c r="M22" s="458"/>
      <c r="N22" s="458"/>
      <c r="O22" s="458"/>
      <c r="P22" s="459"/>
      <c r="Q22" s="460"/>
      <c r="R22" s="460"/>
      <c r="S22" s="461"/>
      <c r="T22" s="539">
        <f>IF(T24-1&lt;(DATE(Kalenderjahr,9,1)),"",T24-1)</f>
        <v>44444</v>
      </c>
      <c r="U22" s="457" t="str">
        <f>IFERROR(VLOOKUP(T22,FeiertageBW[#All],2,FALSE),"")</f>
        <v/>
      </c>
      <c r="V22" s="458"/>
      <c r="W22" s="458"/>
      <c r="X22" s="458"/>
      <c r="Y22" s="459"/>
      <c r="Z22" s="460"/>
      <c r="AA22" s="460"/>
      <c r="AB22" s="461"/>
      <c r="AC22" s="539">
        <f>IF(AC24-1&lt;(DATE(Kalenderjahr,10,1)),"",AC24-1)</f>
        <v>44472</v>
      </c>
      <c r="AD22" s="457" t="str">
        <f>IFERROR(VLOOKUP(AC22,FeiertageBW[#All],2,FALSE),"")</f>
        <v>Tag d. Deut. Einheit</v>
      </c>
      <c r="AE22" s="458"/>
      <c r="AF22" s="458"/>
      <c r="AG22" s="458"/>
      <c r="AH22" s="459"/>
      <c r="AI22" s="460"/>
      <c r="AJ22" s="460"/>
      <c r="AK22" s="461"/>
      <c r="AL22" s="539" t="str">
        <f>IF(AL24-1&lt;(DATE(Kalenderjahr,11,1)),"",AL24-1)</f>
        <v/>
      </c>
      <c r="AM22" s="457" t="str">
        <f>IFERROR(VLOOKUP(AL22,FeiertageBW[#All],2,FALSE),"")</f>
        <v/>
      </c>
      <c r="AN22" s="458"/>
      <c r="AO22" s="458"/>
      <c r="AP22" s="458"/>
      <c r="AQ22" s="459"/>
      <c r="AR22" s="460"/>
      <c r="AS22" s="460"/>
      <c r="AT22" s="461"/>
      <c r="AU22" s="539">
        <f>IF(AU24-1&lt;(DATE(Kalenderjahr,12,1)),"",AU24-1)</f>
        <v>44535</v>
      </c>
      <c r="AV22" s="457" t="str">
        <f>IFERROR(VLOOKUP(AU22,FeiertageBW[#All],2,FALSE),"")</f>
        <v>2. Advent</v>
      </c>
      <c r="AW22" s="458"/>
      <c r="AX22" s="458"/>
      <c r="AY22" s="458"/>
      <c r="AZ22" s="459"/>
      <c r="BA22" s="460"/>
      <c r="BB22" s="460"/>
      <c r="BC22" s="461"/>
    </row>
    <row r="23" spans="1:55" ht="21.95" customHeight="1" x14ac:dyDescent="0.25">
      <c r="A23" s="547"/>
      <c r="B23" s="540"/>
      <c r="C23" s="462" t="str">
        <f>IFERROR(VLOOKUP(B22,Ereignistabelle[],2,FALSE),"")</f>
        <v/>
      </c>
      <c r="D23" s="463"/>
      <c r="E23" s="463"/>
      <c r="F23" s="463"/>
      <c r="G23" s="463"/>
      <c r="H23" s="464"/>
      <c r="I23" s="464"/>
      <c r="J23" s="465" t="str">
        <f>IFERROR(VLOOKUP(B22,Serientermine,2,FALSE),"")</f>
        <v/>
      </c>
      <c r="K23" s="540"/>
      <c r="L23" s="462" t="str">
        <f>IFERROR(VLOOKUP(K22,Ereignistabelle[],2,FALSE),"")</f>
        <v/>
      </c>
      <c r="M23" s="463"/>
      <c r="N23" s="463"/>
      <c r="O23" s="463"/>
      <c r="P23" s="463"/>
      <c r="Q23" s="464"/>
      <c r="R23" s="464"/>
      <c r="S23" s="465" t="str">
        <f>IFERROR(VLOOKUP(K22,Serientermine,2,FALSE),"")</f>
        <v/>
      </c>
      <c r="T23" s="540"/>
      <c r="U23" s="462" t="str">
        <f>IFERROR(VLOOKUP(T22,Ereignistabelle[],2,FALSE),"")</f>
        <v/>
      </c>
      <c r="V23" s="463"/>
      <c r="W23" s="463"/>
      <c r="X23" s="463"/>
      <c r="Y23" s="463"/>
      <c r="Z23" s="464"/>
      <c r="AA23" s="464"/>
      <c r="AB23" s="465" t="str">
        <f>IFERROR(VLOOKUP(T22,Serientermine,2,FALSE),"")</f>
        <v/>
      </c>
      <c r="AC23" s="540"/>
      <c r="AD23" s="462" t="str">
        <f>IFERROR(VLOOKUP(AC22,Ereignistabelle[],2,FALSE),"")</f>
        <v/>
      </c>
      <c r="AE23" s="463"/>
      <c r="AF23" s="463"/>
      <c r="AG23" s="463"/>
      <c r="AH23" s="463"/>
      <c r="AI23" s="464"/>
      <c r="AJ23" s="464"/>
      <c r="AK23" s="465" t="str">
        <f>IFERROR(VLOOKUP(AC22,Serientermine,2,FALSE),"")</f>
        <v/>
      </c>
      <c r="AL23" s="540"/>
      <c r="AM23" s="462" t="str">
        <f>IFERROR(VLOOKUP(AL22,Ereignistabelle[],2,FALSE),"")</f>
        <v/>
      </c>
      <c r="AN23" s="463"/>
      <c r="AO23" s="463"/>
      <c r="AP23" s="463"/>
      <c r="AQ23" s="463"/>
      <c r="AR23" s="464"/>
      <c r="AS23" s="464"/>
      <c r="AT23" s="465" t="str">
        <f>IFERROR(VLOOKUP(AL22,Serientermine,2,FALSE),"")</f>
        <v/>
      </c>
      <c r="AU23" s="540"/>
      <c r="AV23" s="462" t="str">
        <f>IFERROR(VLOOKUP(AU22,Ereignistabelle[],2,FALSE),"")</f>
        <v/>
      </c>
      <c r="AW23" s="463"/>
      <c r="AX23" s="463"/>
      <c r="AY23" s="463"/>
      <c r="AZ23" s="463"/>
      <c r="BA23" s="464"/>
      <c r="BB23" s="464"/>
      <c r="BC23" s="465" t="str">
        <f>IFERROR(VLOOKUP(AU22,Serientermine,2,FALSE),"")</f>
        <v/>
      </c>
    </row>
    <row r="24" spans="1:55" ht="21.95" customHeight="1" x14ac:dyDescent="0.25">
      <c r="A24" s="542" t="s">
        <v>18</v>
      </c>
      <c r="B24" s="537">
        <f>IF(WEEKDAY(DATE(Kalenderjahr,7,1),2)=1,DATE(Kalenderjahr,7,1),8-WEEKDAY(DATE(Kalenderjahr,7,1),2)+DATE(Kalenderjahr,7,1))</f>
        <v>44382</v>
      </c>
      <c r="C24" s="454" t="str">
        <f>IFERROR(VLOOKUP(B24,FeiertageBW[#All],2,FALSE),"")</f>
        <v/>
      </c>
      <c r="D24" s="455"/>
      <c r="E24" s="455"/>
      <c r="F24" s="455"/>
      <c r="G24" s="448"/>
      <c r="H24" s="447"/>
      <c r="I24" s="447"/>
      <c r="J24" s="449"/>
      <c r="K24" s="537">
        <f>IF(WEEKDAY(DATE(Kalenderjahr,8,1),2)=1,DATE(Kalenderjahr,8,1),8-WEEKDAY(DATE(Kalenderjahr,8,1),2)+DATE(Kalenderjahr,8,1))</f>
        <v>44410</v>
      </c>
      <c r="L24" s="454" t="str">
        <f>IFERROR(VLOOKUP(K24,FeiertageBW[#All],2,FALSE),"")</f>
        <v/>
      </c>
      <c r="M24" s="455"/>
      <c r="N24" s="455"/>
      <c r="O24" s="455"/>
      <c r="P24" s="448"/>
      <c r="Q24" s="447"/>
      <c r="R24" s="447"/>
      <c r="S24" s="449"/>
      <c r="T24" s="544">
        <f>IF(WEEKDAY(DATE(Kalenderjahr,9,1),2)=1,DATE(Kalenderjahr,9,1),8-WEEKDAY(DATE(Kalenderjahr,9,1),2)+DATE(Kalenderjahr,9,1))</f>
        <v>44445</v>
      </c>
      <c r="U24" s="454" t="str">
        <f>IFERROR(VLOOKUP(T24,FeiertageBW[#All],2,FALSE),"")</f>
        <v/>
      </c>
      <c r="V24" s="455"/>
      <c r="W24" s="455"/>
      <c r="X24" s="455"/>
      <c r="Y24" s="448"/>
      <c r="Z24" s="447"/>
      <c r="AA24" s="447"/>
      <c r="AB24" s="449"/>
      <c r="AC24" s="537">
        <f>IF(WEEKDAY(DATE(Kalenderjahr,10,1),2)=1,DATE(Kalenderjahr,10,1),8-WEEKDAY(DATE(Kalenderjahr,10,1),2)+DATE(Kalenderjahr,10,1))</f>
        <v>44473</v>
      </c>
      <c r="AD24" s="454" t="str">
        <f>IFERROR(VLOOKUP(AC24,FeiertageBW[#All],2,FALSE),"")</f>
        <v/>
      </c>
      <c r="AE24" s="455"/>
      <c r="AF24" s="455"/>
      <c r="AG24" s="455"/>
      <c r="AH24" s="448"/>
      <c r="AI24" s="447"/>
      <c r="AJ24" s="447"/>
      <c r="AK24" s="449"/>
      <c r="AL24" s="537">
        <f>IF(WEEKDAY(DATE(Kalenderjahr,11,1),2)=1,DATE(Kalenderjahr,11,1),8-WEEKDAY(DATE(Kalenderjahr,11,1),2)+DATE(Kalenderjahr,11,1))</f>
        <v>44501</v>
      </c>
      <c r="AM24" s="454" t="str">
        <f>IFERROR(VLOOKUP(AL24,FeiertageBW[#All],2,FALSE),"")</f>
        <v>Allerheiligen</v>
      </c>
      <c r="AN24" s="455"/>
      <c r="AO24" s="455"/>
      <c r="AP24" s="455"/>
      <c r="AQ24" s="448"/>
      <c r="AR24" s="447"/>
      <c r="AS24" s="447"/>
      <c r="AT24" s="449"/>
      <c r="AU24" s="537">
        <f>IF(WEEKDAY(DATE(Kalenderjahr,12,1),2)=1,DATE(Kalenderjahr,12,1),8-WEEKDAY(DATE(Kalenderjahr,12,1),2)+DATE(Kalenderjahr,12,1))</f>
        <v>44536</v>
      </c>
      <c r="AV24" s="454" t="str">
        <f>IFERROR(VLOOKUP(AU24,FeiertageBW[#All],2,FALSE),"")</f>
        <v/>
      </c>
      <c r="AW24" s="455"/>
      <c r="AX24" s="455"/>
      <c r="AY24" s="455"/>
      <c r="AZ24" s="448"/>
      <c r="BA24" s="447"/>
      <c r="BB24" s="447"/>
      <c r="BC24" s="449"/>
    </row>
    <row r="25" spans="1:55" ht="21.95" customHeight="1" x14ac:dyDescent="0.25">
      <c r="A25" s="542"/>
      <c r="B25" s="541"/>
      <c r="C25" s="456" t="str">
        <f>IFERROR(VLOOKUP(B24,Ereignistabelle[],2,FALSE),"")</f>
        <v/>
      </c>
      <c r="D25" s="451"/>
      <c r="E25" s="451"/>
      <c r="F25" s="451"/>
      <c r="G25" s="451"/>
      <c r="H25" s="452"/>
      <c r="I25" s="452"/>
      <c r="J25" s="453" t="str">
        <f>IFERROR(VLOOKUP(B24,Serientermine,2,FALSE),"")</f>
        <v/>
      </c>
      <c r="K25" s="541"/>
      <c r="L25" s="456" t="str">
        <f>IFERROR(VLOOKUP(K24,Ereignistabelle[],2,FALSE),"")</f>
        <v/>
      </c>
      <c r="M25" s="451"/>
      <c r="N25" s="451"/>
      <c r="O25" s="451"/>
      <c r="P25" s="451"/>
      <c r="Q25" s="452"/>
      <c r="R25" s="452"/>
      <c r="S25" s="453" t="str">
        <f>IFERROR(VLOOKUP(K24,Serientermine,2,FALSE),"")</f>
        <v/>
      </c>
      <c r="T25" s="546"/>
      <c r="U25" s="456" t="str">
        <f>IFERROR(VLOOKUP(T24,Ereignistabelle[],2,FALSE),"")</f>
        <v/>
      </c>
      <c r="V25" s="451"/>
      <c r="W25" s="451"/>
      <c r="X25" s="451"/>
      <c r="Y25" s="451"/>
      <c r="Z25" s="452"/>
      <c r="AA25" s="452"/>
      <c r="AB25" s="453" t="str">
        <f>IFERROR(VLOOKUP(T24,Serientermine,2,FALSE),"")</f>
        <v/>
      </c>
      <c r="AC25" s="541"/>
      <c r="AD25" s="456" t="str">
        <f>IFERROR(VLOOKUP(AC24,Ereignistabelle[],2,FALSE),"")</f>
        <v/>
      </c>
      <c r="AE25" s="451"/>
      <c r="AF25" s="451"/>
      <c r="AG25" s="451"/>
      <c r="AH25" s="451"/>
      <c r="AI25" s="452"/>
      <c r="AJ25" s="452"/>
      <c r="AK25" s="453" t="str">
        <f>IFERROR(VLOOKUP(AC24,Serientermine,2,FALSE),"")</f>
        <v/>
      </c>
      <c r="AL25" s="541"/>
      <c r="AM25" s="456" t="str">
        <f>IFERROR(VLOOKUP(AL24,Ereignistabelle[],2,FALSE),"")</f>
        <v/>
      </c>
      <c r="AN25" s="451"/>
      <c r="AO25" s="451"/>
      <c r="AP25" s="451"/>
      <c r="AQ25" s="451"/>
      <c r="AR25" s="452"/>
      <c r="AS25" s="452"/>
      <c r="AT25" s="453" t="str">
        <f>IFERROR(VLOOKUP(AL24,Serientermine,2,FALSE),"")</f>
        <v/>
      </c>
      <c r="AU25" s="541"/>
      <c r="AV25" s="456" t="str">
        <f>IFERROR(VLOOKUP(AU24,Ereignistabelle[],2,FALSE),"")</f>
        <v/>
      </c>
      <c r="AW25" s="451"/>
      <c r="AX25" s="451"/>
      <c r="AY25" s="451"/>
      <c r="AZ25" s="451"/>
      <c r="BA25" s="452"/>
      <c r="BB25" s="452"/>
      <c r="BC25" s="453" t="str">
        <f>IFERROR(VLOOKUP(AU24,Serientermine,2,FALSE),"")</f>
        <v/>
      </c>
    </row>
    <row r="26" spans="1:55" ht="21.95" customHeight="1" x14ac:dyDescent="0.25">
      <c r="A26" s="542" t="s">
        <v>14</v>
      </c>
      <c r="B26" s="537">
        <f>B24+1</f>
        <v>44383</v>
      </c>
      <c r="C26" s="454" t="str">
        <f>IFERROR(VLOOKUP(B26,FeiertageBW[#All],2,FALSE),"")</f>
        <v/>
      </c>
      <c r="D26" s="455"/>
      <c r="E26" s="455"/>
      <c r="F26" s="455"/>
      <c r="G26" s="448"/>
      <c r="H26" s="447"/>
      <c r="I26" s="447"/>
      <c r="J26" s="449"/>
      <c r="K26" s="537">
        <f>K24+1</f>
        <v>44411</v>
      </c>
      <c r="L26" s="454" t="str">
        <f>IFERROR(VLOOKUP(K26,FeiertageBW[#All],2,FALSE),"")</f>
        <v/>
      </c>
      <c r="M26" s="455"/>
      <c r="N26" s="455"/>
      <c r="O26" s="455"/>
      <c r="P26" s="448"/>
      <c r="Q26" s="447"/>
      <c r="R26" s="447"/>
      <c r="S26" s="449"/>
      <c r="T26" s="544">
        <f>T24+1</f>
        <v>44446</v>
      </c>
      <c r="U26" s="454" t="str">
        <f>IFERROR(VLOOKUP(T26,FeiertageBW[#All],2,FALSE),"")</f>
        <v/>
      </c>
      <c r="V26" s="455"/>
      <c r="W26" s="455"/>
      <c r="X26" s="455"/>
      <c r="Y26" s="448"/>
      <c r="Z26" s="447"/>
      <c r="AA26" s="447"/>
      <c r="AB26" s="449"/>
      <c r="AC26" s="537">
        <f>AC24+1</f>
        <v>44474</v>
      </c>
      <c r="AD26" s="454" t="str">
        <f>IFERROR(VLOOKUP(AC26,FeiertageBW[#All],2,FALSE),"")</f>
        <v/>
      </c>
      <c r="AE26" s="455"/>
      <c r="AF26" s="455"/>
      <c r="AG26" s="455"/>
      <c r="AH26" s="448"/>
      <c r="AI26" s="447"/>
      <c r="AJ26" s="447"/>
      <c r="AK26" s="449"/>
      <c r="AL26" s="537">
        <f>AL24+1</f>
        <v>44502</v>
      </c>
      <c r="AM26" s="454" t="str">
        <f>IFERROR(VLOOKUP(AL26,FeiertageBW[#All],2,FALSE),"")</f>
        <v/>
      </c>
      <c r="AN26" s="455"/>
      <c r="AO26" s="455"/>
      <c r="AP26" s="455"/>
      <c r="AQ26" s="448"/>
      <c r="AR26" s="447"/>
      <c r="AS26" s="447"/>
      <c r="AT26" s="449"/>
      <c r="AU26" s="537">
        <f>AU24+1</f>
        <v>44537</v>
      </c>
      <c r="AV26" s="454" t="str">
        <f>IFERROR(VLOOKUP(AU26,FeiertageBW[#All],2,FALSE),"")</f>
        <v/>
      </c>
      <c r="AW26" s="455"/>
      <c r="AX26" s="455"/>
      <c r="AY26" s="455"/>
      <c r="AZ26" s="448"/>
      <c r="BA26" s="447"/>
      <c r="BB26" s="447"/>
      <c r="BC26" s="449"/>
    </row>
    <row r="27" spans="1:55" ht="21.95" customHeight="1" x14ac:dyDescent="0.25">
      <c r="A27" s="542"/>
      <c r="B27" s="541"/>
      <c r="C27" s="456" t="str">
        <f>IFERROR(VLOOKUP(B26,Ereignistabelle[],2,FALSE),"")</f>
        <v/>
      </c>
      <c r="D27" s="451"/>
      <c r="E27" s="451"/>
      <c r="F27" s="451"/>
      <c r="G27" s="451"/>
      <c r="H27" s="452"/>
      <c r="I27" s="452"/>
      <c r="J27" s="453" t="str">
        <f>IFERROR(VLOOKUP(B26,Serientermine,2,FALSE),"")</f>
        <v/>
      </c>
      <c r="K27" s="541"/>
      <c r="L27" s="456" t="str">
        <f>IFERROR(VLOOKUP(K26,Ereignistabelle[],2,FALSE),"")</f>
        <v/>
      </c>
      <c r="M27" s="451"/>
      <c r="N27" s="451"/>
      <c r="O27" s="451"/>
      <c r="P27" s="451"/>
      <c r="Q27" s="452"/>
      <c r="R27" s="452"/>
      <c r="S27" s="453" t="str">
        <f>IFERROR(VLOOKUP(K26,Serientermine,2,FALSE),"")</f>
        <v/>
      </c>
      <c r="T27" s="546"/>
      <c r="U27" s="456" t="str">
        <f>IFERROR(VLOOKUP(T26,Ereignistabelle[],2,FALSE),"")</f>
        <v/>
      </c>
      <c r="V27" s="451"/>
      <c r="W27" s="451"/>
      <c r="X27" s="451"/>
      <c r="Y27" s="451"/>
      <c r="Z27" s="452"/>
      <c r="AA27" s="452"/>
      <c r="AB27" s="453" t="str">
        <f>IFERROR(VLOOKUP(T26,Serientermine,2,FALSE),"")</f>
        <v/>
      </c>
      <c r="AC27" s="541"/>
      <c r="AD27" s="456" t="str">
        <f>IFERROR(VLOOKUP(AC26,Ereignistabelle[],2,FALSE),"")</f>
        <v/>
      </c>
      <c r="AE27" s="451"/>
      <c r="AF27" s="451"/>
      <c r="AG27" s="451"/>
      <c r="AH27" s="451"/>
      <c r="AI27" s="452"/>
      <c r="AJ27" s="452"/>
      <c r="AK27" s="453" t="str">
        <f>IFERROR(VLOOKUP(AC26,Serientermine,2,FALSE),"")</f>
        <v/>
      </c>
      <c r="AL27" s="541"/>
      <c r="AM27" s="456" t="str">
        <f>IFERROR(VLOOKUP(AL26,Ereignistabelle[],2,FALSE),"")</f>
        <v/>
      </c>
      <c r="AN27" s="451"/>
      <c r="AO27" s="451"/>
      <c r="AP27" s="451"/>
      <c r="AQ27" s="451"/>
      <c r="AR27" s="452"/>
      <c r="AS27" s="452"/>
      <c r="AT27" s="453" t="str">
        <f>IFERROR(VLOOKUP(AL26,Serientermine,2,FALSE),"")</f>
        <v/>
      </c>
      <c r="AU27" s="541"/>
      <c r="AV27" s="456" t="str">
        <f>IFERROR(VLOOKUP(AU26,Ereignistabelle[],2,FALSE),"")</f>
        <v/>
      </c>
      <c r="AW27" s="451"/>
      <c r="AX27" s="451"/>
      <c r="AY27" s="451"/>
      <c r="AZ27" s="451"/>
      <c r="BA27" s="452"/>
      <c r="BB27" s="452"/>
      <c r="BC27" s="453" t="str">
        <f>IFERROR(VLOOKUP(AU26,Serientermine,2,FALSE),"")</f>
        <v/>
      </c>
    </row>
    <row r="28" spans="1:55" ht="21.95" customHeight="1" x14ac:dyDescent="0.25">
      <c r="A28" s="542" t="s">
        <v>13</v>
      </c>
      <c r="B28" s="537">
        <f>B26+1</f>
        <v>44384</v>
      </c>
      <c r="C28" s="454" t="str">
        <f>IFERROR(VLOOKUP(B28,FeiertageBW[#All],2,FALSE),"")</f>
        <v/>
      </c>
      <c r="D28" s="455"/>
      <c r="E28" s="455"/>
      <c r="F28" s="455"/>
      <c r="G28" s="448"/>
      <c r="H28" s="447"/>
      <c r="I28" s="447"/>
      <c r="J28" s="449" t="str">
        <f>IF(B28&lt;&gt;"",TRUNC((B28-WEEKDAY(B28,2)-DATE(YEAR(B28+4-WEEKDAY(B28,2)),1,-10))/7)&amp;"","")</f>
        <v>27</v>
      </c>
      <c r="K28" s="537">
        <f>K26+1</f>
        <v>44412</v>
      </c>
      <c r="L28" s="454" t="str">
        <f>IFERROR(VLOOKUP(K28,FeiertageBW[#All],2,FALSE),"")</f>
        <v/>
      </c>
      <c r="M28" s="455"/>
      <c r="N28" s="455"/>
      <c r="O28" s="455"/>
      <c r="P28" s="448"/>
      <c r="Q28" s="447"/>
      <c r="R28" s="447"/>
      <c r="S28" s="449" t="str">
        <f>IF(K28&lt;&gt;"",TRUNC((K28-WEEKDAY(K28,2)-DATE(YEAR(K28+4-WEEKDAY(K28,2)),1,-10))/7)&amp;"","")</f>
        <v>31</v>
      </c>
      <c r="T28" s="544">
        <f>T26+1</f>
        <v>44447</v>
      </c>
      <c r="U28" s="454" t="str">
        <f>IFERROR(VLOOKUP(T28,FeiertageBW[#All],2,FALSE),"")</f>
        <v/>
      </c>
      <c r="V28" s="455"/>
      <c r="W28" s="455"/>
      <c r="X28" s="455"/>
      <c r="Y28" s="448"/>
      <c r="Z28" s="447"/>
      <c r="AA28" s="447"/>
      <c r="AB28" s="449" t="str">
        <f>IF(T28&lt;&gt;"",TRUNC((T28-WEEKDAY(T28,2)-DATE(YEAR(T28+4-WEEKDAY(T28,2)),1,-10))/7)&amp;"","")</f>
        <v>36</v>
      </c>
      <c r="AC28" s="537">
        <f>AC26+1</f>
        <v>44475</v>
      </c>
      <c r="AD28" s="454" t="str">
        <f>IFERROR(VLOOKUP(AC28,FeiertageBW[#All],2,FALSE),"")</f>
        <v/>
      </c>
      <c r="AE28" s="455"/>
      <c r="AF28" s="455"/>
      <c r="AG28" s="455"/>
      <c r="AH28" s="448"/>
      <c r="AI28" s="447"/>
      <c r="AJ28" s="447"/>
      <c r="AK28" s="449" t="str">
        <f>IF(AC28&lt;&gt;"",TRUNC((AC28-WEEKDAY(AC28,2)-DATE(YEAR(AC28+4-WEEKDAY(AC28,2)),1,-10))/7)&amp;"","")</f>
        <v>40</v>
      </c>
      <c r="AL28" s="537">
        <f>AL26+1</f>
        <v>44503</v>
      </c>
      <c r="AM28" s="454" t="str">
        <f>IFERROR(VLOOKUP(AL28,FeiertageBW[#All],2,FALSE),"")</f>
        <v/>
      </c>
      <c r="AN28" s="455"/>
      <c r="AO28" s="455"/>
      <c r="AP28" s="455"/>
      <c r="AQ28" s="448"/>
      <c r="AR28" s="447"/>
      <c r="AS28" s="447"/>
      <c r="AT28" s="449" t="str">
        <f>IF(AL28&lt;&gt;"",TRUNC((AL28-WEEKDAY(AL28,2)-DATE(YEAR(AL28+4-WEEKDAY(AL28,2)),1,-10))/7)&amp;"","")</f>
        <v>44</v>
      </c>
      <c r="AU28" s="537">
        <f>AU26+1</f>
        <v>44538</v>
      </c>
      <c r="AV28" s="454" t="str">
        <f>IFERROR(VLOOKUP(AU28,FeiertageBW[#All],2,FALSE),"")</f>
        <v/>
      </c>
      <c r="AW28" s="455"/>
      <c r="AX28" s="455"/>
      <c r="AY28" s="455"/>
      <c r="AZ28" s="448"/>
      <c r="BA28" s="447"/>
      <c r="BB28" s="447"/>
      <c r="BC28" s="449" t="str">
        <f>IF(AU28&lt;&gt;"",TRUNC((AU28-WEEKDAY(AU28,2)-DATE(YEAR(AU28+4-WEEKDAY(AU28,2)),1,-10))/7)&amp;"","")</f>
        <v>49</v>
      </c>
    </row>
    <row r="29" spans="1:55" ht="21.95" customHeight="1" x14ac:dyDescent="0.25">
      <c r="A29" s="542"/>
      <c r="B29" s="541"/>
      <c r="C29" s="456" t="str">
        <f>IFERROR(VLOOKUP(B28,Ereignistabelle[],2,FALSE),"")</f>
        <v/>
      </c>
      <c r="D29" s="451"/>
      <c r="E29" s="451"/>
      <c r="F29" s="451"/>
      <c r="G29" s="451"/>
      <c r="H29" s="452"/>
      <c r="I29" s="452"/>
      <c r="J29" s="453" t="str">
        <f>IFERROR(VLOOKUP(B28,Serientermine,2,FALSE),"")</f>
        <v/>
      </c>
      <c r="K29" s="541"/>
      <c r="L29" s="456" t="str">
        <f>IFERROR(VLOOKUP(K28,Ereignistabelle[],2,FALSE),"")</f>
        <v/>
      </c>
      <c r="M29" s="451"/>
      <c r="N29" s="451"/>
      <c r="O29" s="451"/>
      <c r="P29" s="451"/>
      <c r="Q29" s="452"/>
      <c r="R29" s="452"/>
      <c r="S29" s="453" t="str">
        <f>IFERROR(VLOOKUP(K28,Serientermine,2,FALSE),"")</f>
        <v/>
      </c>
      <c r="T29" s="546"/>
      <c r="U29" s="456" t="str">
        <f>IFERROR(VLOOKUP(T28,Ereignistabelle[],2,FALSE),"")</f>
        <v/>
      </c>
      <c r="V29" s="451"/>
      <c r="W29" s="451"/>
      <c r="X29" s="451"/>
      <c r="Y29" s="451"/>
      <c r="Z29" s="452"/>
      <c r="AA29" s="452"/>
      <c r="AB29" s="453" t="str">
        <f>IFERROR(VLOOKUP(T28,Serientermine,2,FALSE),"")</f>
        <v/>
      </c>
      <c r="AC29" s="541"/>
      <c r="AD29" s="456" t="str">
        <f>IFERROR(VLOOKUP(AC28,Ereignistabelle[],2,FALSE),"")</f>
        <v/>
      </c>
      <c r="AE29" s="451"/>
      <c r="AF29" s="451"/>
      <c r="AG29" s="451"/>
      <c r="AH29" s="451"/>
      <c r="AI29" s="452"/>
      <c r="AJ29" s="452"/>
      <c r="AK29" s="453" t="str">
        <f>IFERROR(VLOOKUP(AC28,Serientermine,2,FALSE),"")</f>
        <v/>
      </c>
      <c r="AL29" s="541"/>
      <c r="AM29" s="456" t="str">
        <f>IFERROR(VLOOKUP(AL28,Ereignistabelle[],2,FALSE),"")</f>
        <v/>
      </c>
      <c r="AN29" s="451"/>
      <c r="AO29" s="451"/>
      <c r="AP29" s="451"/>
      <c r="AQ29" s="451"/>
      <c r="AR29" s="452"/>
      <c r="AS29" s="452"/>
      <c r="AT29" s="453" t="str">
        <f>IFERROR(VLOOKUP(AL28,Serientermine,2,FALSE),"")</f>
        <v/>
      </c>
      <c r="AU29" s="541"/>
      <c r="AV29" s="456" t="str">
        <f>IFERROR(VLOOKUP(AU28,Ereignistabelle[],2,FALSE),"")</f>
        <v/>
      </c>
      <c r="AW29" s="451"/>
      <c r="AX29" s="451"/>
      <c r="AY29" s="451"/>
      <c r="AZ29" s="451"/>
      <c r="BA29" s="452"/>
      <c r="BB29" s="452"/>
      <c r="BC29" s="453" t="str">
        <f>IFERROR(VLOOKUP(AU28,Serientermine,2,FALSE),"")</f>
        <v/>
      </c>
    </row>
    <row r="30" spans="1:55" ht="21.95" customHeight="1" x14ac:dyDescent="0.25">
      <c r="A30" s="542" t="s">
        <v>12</v>
      </c>
      <c r="B30" s="537">
        <f>B28+1</f>
        <v>44385</v>
      </c>
      <c r="C30" s="454" t="str">
        <f>IFERROR(VLOOKUP(B30,FeiertageBW[#All],2,FALSE),"")</f>
        <v/>
      </c>
      <c r="D30" s="455"/>
      <c r="E30" s="455"/>
      <c r="F30" s="455"/>
      <c r="G30" s="448"/>
      <c r="H30" s="447"/>
      <c r="I30" s="447"/>
      <c r="J30" s="466"/>
      <c r="K30" s="537">
        <f>K28+1</f>
        <v>44413</v>
      </c>
      <c r="L30" s="454" t="str">
        <f>IFERROR(VLOOKUP(K30,FeiertageBW[#All],2,FALSE),"")</f>
        <v/>
      </c>
      <c r="M30" s="455"/>
      <c r="N30" s="455"/>
      <c r="O30" s="455"/>
      <c r="P30" s="448"/>
      <c r="Q30" s="447"/>
      <c r="R30" s="447"/>
      <c r="S30" s="466"/>
      <c r="T30" s="544">
        <f>T28+1</f>
        <v>44448</v>
      </c>
      <c r="U30" s="454" t="str">
        <f>IFERROR(VLOOKUP(T30,FeiertageBW[#All],2,FALSE),"")</f>
        <v/>
      </c>
      <c r="V30" s="455"/>
      <c r="W30" s="455"/>
      <c r="X30" s="455"/>
      <c r="Y30" s="448"/>
      <c r="Z30" s="447"/>
      <c r="AA30" s="447"/>
      <c r="AB30" s="466"/>
      <c r="AC30" s="537">
        <f>AC28+1</f>
        <v>44476</v>
      </c>
      <c r="AD30" s="454" t="str">
        <f>IFERROR(VLOOKUP(AC30,FeiertageBW[#All],2,FALSE),"")</f>
        <v/>
      </c>
      <c r="AE30" s="455"/>
      <c r="AF30" s="455"/>
      <c r="AG30" s="455"/>
      <c r="AH30" s="448"/>
      <c r="AI30" s="447"/>
      <c r="AJ30" s="447"/>
      <c r="AK30" s="466"/>
      <c r="AL30" s="537">
        <f>AL28+1</f>
        <v>44504</v>
      </c>
      <c r="AM30" s="454" t="str">
        <f>IFERROR(VLOOKUP(AL30,FeiertageBW[#All],2,FALSE),"")</f>
        <v/>
      </c>
      <c r="AN30" s="455"/>
      <c r="AO30" s="455"/>
      <c r="AP30" s="455"/>
      <c r="AQ30" s="448"/>
      <c r="AR30" s="447"/>
      <c r="AS30" s="447"/>
      <c r="AT30" s="466"/>
      <c r="AU30" s="537">
        <f>AU28+1</f>
        <v>44539</v>
      </c>
      <c r="AV30" s="454" t="str">
        <f>IFERROR(VLOOKUP(AU30,FeiertageBW[#All],2,FALSE),"")</f>
        <v/>
      </c>
      <c r="AW30" s="455"/>
      <c r="AX30" s="455"/>
      <c r="AY30" s="455"/>
      <c r="AZ30" s="448"/>
      <c r="BA30" s="447"/>
      <c r="BB30" s="447"/>
      <c r="BC30" s="449"/>
    </row>
    <row r="31" spans="1:55" ht="21.95" customHeight="1" x14ac:dyDescent="0.25">
      <c r="A31" s="542"/>
      <c r="B31" s="541"/>
      <c r="C31" s="456" t="str">
        <f>IFERROR(VLOOKUP(B30,Ereignistabelle[],2,FALSE),"")</f>
        <v/>
      </c>
      <c r="D31" s="451"/>
      <c r="E31" s="451"/>
      <c r="F31" s="451"/>
      <c r="G31" s="451"/>
      <c r="H31" s="452"/>
      <c r="I31" s="452"/>
      <c r="J31" s="467" t="str">
        <f>IFERROR(VLOOKUP(B30,Serientermine,2,FALSE),"")</f>
        <v/>
      </c>
      <c r="K31" s="541"/>
      <c r="L31" s="456" t="str">
        <f>IFERROR(VLOOKUP(K30,Ereignistabelle[],2,FALSE),"")</f>
        <v/>
      </c>
      <c r="M31" s="451"/>
      <c r="N31" s="451"/>
      <c r="O31" s="451"/>
      <c r="P31" s="451"/>
      <c r="Q31" s="452"/>
      <c r="R31" s="452"/>
      <c r="S31" s="467" t="str">
        <f>IFERROR(VLOOKUP(K30,Serientermine,2,FALSE),"")</f>
        <v/>
      </c>
      <c r="T31" s="546"/>
      <c r="U31" s="456" t="str">
        <f>IFERROR(VLOOKUP(T30,Ereignistabelle[],2,FALSE),"")</f>
        <v/>
      </c>
      <c r="V31" s="451"/>
      <c r="W31" s="451"/>
      <c r="X31" s="451"/>
      <c r="Y31" s="451"/>
      <c r="Z31" s="452"/>
      <c r="AA31" s="452"/>
      <c r="AB31" s="467" t="str">
        <f>IFERROR(VLOOKUP(T30,Serientermine,2,FALSE),"")</f>
        <v/>
      </c>
      <c r="AC31" s="541"/>
      <c r="AD31" s="456" t="str">
        <f>IFERROR(VLOOKUP(AC30,Ereignistabelle[],2,FALSE),"")</f>
        <v/>
      </c>
      <c r="AE31" s="451"/>
      <c r="AF31" s="451"/>
      <c r="AG31" s="451"/>
      <c r="AH31" s="451"/>
      <c r="AI31" s="452"/>
      <c r="AJ31" s="452"/>
      <c r="AK31" s="467" t="str">
        <f>IFERROR(VLOOKUP(AC30,Serientermine,2,FALSE),"")</f>
        <v/>
      </c>
      <c r="AL31" s="541"/>
      <c r="AM31" s="456" t="str">
        <f>IFERROR(VLOOKUP(AL30,Ereignistabelle[],2,FALSE),"")</f>
        <v/>
      </c>
      <c r="AN31" s="451"/>
      <c r="AO31" s="451"/>
      <c r="AP31" s="451"/>
      <c r="AQ31" s="451"/>
      <c r="AR31" s="452"/>
      <c r="AS31" s="452"/>
      <c r="AT31" s="467" t="str">
        <f>IFERROR(VLOOKUP(AL30,Serientermine,2,FALSE),"")</f>
        <v/>
      </c>
      <c r="AU31" s="541"/>
      <c r="AV31" s="456" t="str">
        <f>IFERROR(VLOOKUP(AU30,Ereignistabelle[],2,FALSE),"")</f>
        <v/>
      </c>
      <c r="AW31" s="451"/>
      <c r="AX31" s="451"/>
      <c r="AY31" s="451"/>
      <c r="AZ31" s="451"/>
      <c r="BA31" s="452"/>
      <c r="BB31" s="452"/>
      <c r="BC31" s="453" t="str">
        <f>IFERROR(VLOOKUP(AU30,Serientermine,2,FALSE),"")</f>
        <v/>
      </c>
    </row>
    <row r="32" spans="1:55" ht="21.95" customHeight="1" x14ac:dyDescent="0.25">
      <c r="A32" s="542" t="s">
        <v>15</v>
      </c>
      <c r="B32" s="537">
        <f>B30+1</f>
        <v>44386</v>
      </c>
      <c r="C32" s="454" t="str">
        <f>IFERROR(VLOOKUP(B32,FeiertageBW[#All],2,FALSE),"")</f>
        <v/>
      </c>
      <c r="D32" s="455"/>
      <c r="E32" s="455"/>
      <c r="F32" s="455"/>
      <c r="G32" s="448"/>
      <c r="H32" s="447"/>
      <c r="I32" s="447"/>
      <c r="J32" s="466"/>
      <c r="K32" s="537">
        <f>K30+1</f>
        <v>44414</v>
      </c>
      <c r="L32" s="454" t="str">
        <f>IFERROR(VLOOKUP(K32,FeiertageBW[#All],2,FALSE),"")</f>
        <v/>
      </c>
      <c r="M32" s="455"/>
      <c r="N32" s="455"/>
      <c r="O32" s="455"/>
      <c r="P32" s="448"/>
      <c r="Q32" s="447"/>
      <c r="R32" s="447"/>
      <c r="S32" s="466"/>
      <c r="T32" s="544">
        <f>T30+1</f>
        <v>44449</v>
      </c>
      <c r="U32" s="454" t="str">
        <f>IFERROR(VLOOKUP(T32,FeiertageBW[#All],2,FALSE),"")</f>
        <v/>
      </c>
      <c r="V32" s="455"/>
      <c r="W32" s="455"/>
      <c r="X32" s="455"/>
      <c r="Y32" s="448"/>
      <c r="Z32" s="447"/>
      <c r="AA32" s="447"/>
      <c r="AB32" s="466"/>
      <c r="AC32" s="537">
        <f>AC30+1</f>
        <v>44477</v>
      </c>
      <c r="AD32" s="454" t="str">
        <f>IFERROR(VLOOKUP(AC32,FeiertageBW[#All],2,FALSE),"")</f>
        <v/>
      </c>
      <c r="AE32" s="455"/>
      <c r="AF32" s="455"/>
      <c r="AG32" s="455"/>
      <c r="AH32" s="448"/>
      <c r="AI32" s="447"/>
      <c r="AJ32" s="447"/>
      <c r="AK32" s="466"/>
      <c r="AL32" s="537">
        <f>AL30+1</f>
        <v>44505</v>
      </c>
      <c r="AM32" s="454" t="str">
        <f>IFERROR(VLOOKUP(AL32,FeiertageBW[#All],2,FALSE),"")</f>
        <v/>
      </c>
      <c r="AN32" s="455"/>
      <c r="AO32" s="455"/>
      <c r="AP32" s="455"/>
      <c r="AQ32" s="448"/>
      <c r="AR32" s="447"/>
      <c r="AS32" s="447"/>
      <c r="AT32" s="466"/>
      <c r="AU32" s="537">
        <f>AU30+1</f>
        <v>44540</v>
      </c>
      <c r="AV32" s="454" t="str">
        <f>IFERROR(VLOOKUP(AU32,FeiertageBW[#All],2,FALSE),"")</f>
        <v/>
      </c>
      <c r="AW32" s="455"/>
      <c r="AX32" s="455"/>
      <c r="AY32" s="455"/>
      <c r="AZ32" s="448"/>
      <c r="BA32" s="447"/>
      <c r="BB32" s="447"/>
      <c r="BC32" s="449"/>
    </row>
    <row r="33" spans="1:55" ht="21.95" customHeight="1" x14ac:dyDescent="0.25">
      <c r="A33" s="542"/>
      <c r="B33" s="541"/>
      <c r="C33" s="456" t="str">
        <f>IFERROR(VLOOKUP(B32,Ereignistabelle[],2,FALSE),"")</f>
        <v/>
      </c>
      <c r="D33" s="448"/>
      <c r="E33" s="448"/>
      <c r="F33" s="448"/>
      <c r="G33" s="451"/>
      <c r="H33" s="452"/>
      <c r="I33" s="452"/>
      <c r="J33" s="467" t="str">
        <f>IFERROR(VLOOKUP(B32,Serientermine,2,FALSE),"")</f>
        <v/>
      </c>
      <c r="K33" s="541"/>
      <c r="L33" s="456" t="str">
        <f>IFERROR(VLOOKUP(K32,Ereignistabelle[],2,FALSE),"")</f>
        <v/>
      </c>
      <c r="M33" s="448"/>
      <c r="N33" s="448"/>
      <c r="O33" s="448"/>
      <c r="P33" s="451"/>
      <c r="Q33" s="452"/>
      <c r="R33" s="452"/>
      <c r="S33" s="467" t="str">
        <f>IFERROR(VLOOKUP(K32,Serientermine,2,FALSE),"")</f>
        <v/>
      </c>
      <c r="T33" s="546"/>
      <c r="U33" s="456" t="str">
        <f>IFERROR(VLOOKUP(T32,Ereignistabelle[],2,FALSE),"")</f>
        <v/>
      </c>
      <c r="V33" s="448"/>
      <c r="W33" s="448"/>
      <c r="X33" s="448"/>
      <c r="Y33" s="451"/>
      <c r="Z33" s="452"/>
      <c r="AA33" s="452"/>
      <c r="AB33" s="467" t="str">
        <f>IFERROR(VLOOKUP(T32,Serientermine,2,FALSE),"")</f>
        <v/>
      </c>
      <c r="AC33" s="541"/>
      <c r="AD33" s="456" t="str">
        <f>IFERROR(VLOOKUP(AC32,Ereignistabelle[],2,FALSE),"")</f>
        <v/>
      </c>
      <c r="AE33" s="448"/>
      <c r="AF33" s="448"/>
      <c r="AG33" s="448"/>
      <c r="AH33" s="451"/>
      <c r="AI33" s="452"/>
      <c r="AJ33" s="452"/>
      <c r="AK33" s="467" t="str">
        <f>IFERROR(VLOOKUP(AC32,Serientermine,2,FALSE),"")</f>
        <v/>
      </c>
      <c r="AL33" s="541"/>
      <c r="AM33" s="456" t="str">
        <f>IFERROR(VLOOKUP(AL32,Ereignistabelle[],2,FALSE),"")</f>
        <v/>
      </c>
      <c r="AN33" s="448"/>
      <c r="AO33" s="448"/>
      <c r="AP33" s="448"/>
      <c r="AQ33" s="451"/>
      <c r="AR33" s="452"/>
      <c r="AS33" s="452"/>
      <c r="AT33" s="467" t="str">
        <f>IFERROR(VLOOKUP(AL32,Serientermine,2,FALSE),"")</f>
        <v/>
      </c>
      <c r="AU33" s="541"/>
      <c r="AV33" s="456" t="str">
        <f>IFERROR(VLOOKUP(AU32,Ereignistabelle[],2,FALSE),"")</f>
        <v/>
      </c>
      <c r="AW33" s="448"/>
      <c r="AX33" s="448"/>
      <c r="AY33" s="448"/>
      <c r="AZ33" s="451"/>
      <c r="BA33" s="452"/>
      <c r="BB33" s="452"/>
      <c r="BC33" s="453" t="str">
        <f>IFERROR(VLOOKUP(AU32,Serientermine,2,FALSE),"")</f>
        <v/>
      </c>
    </row>
    <row r="34" spans="1:55" ht="21.95" customHeight="1" x14ac:dyDescent="0.25">
      <c r="A34" s="547" t="s">
        <v>16</v>
      </c>
      <c r="B34" s="539">
        <f>B32+1</f>
        <v>44387</v>
      </c>
      <c r="C34" s="457" t="str">
        <f>IFERROR(VLOOKUP(B34,FeiertageBW[#All],2,FALSE),"")</f>
        <v/>
      </c>
      <c r="D34" s="458"/>
      <c r="E34" s="458"/>
      <c r="F34" s="458"/>
      <c r="G34" s="459"/>
      <c r="H34" s="460"/>
      <c r="I34" s="460"/>
      <c r="J34" s="468"/>
      <c r="K34" s="539">
        <f>K32+1</f>
        <v>44415</v>
      </c>
      <c r="L34" s="457" t="str">
        <f>IFERROR(VLOOKUP(K34,FeiertageBW[#All],2,FALSE),"")</f>
        <v/>
      </c>
      <c r="M34" s="458"/>
      <c r="N34" s="458"/>
      <c r="O34" s="458"/>
      <c r="P34" s="459"/>
      <c r="Q34" s="460"/>
      <c r="R34" s="460"/>
      <c r="S34" s="468"/>
      <c r="T34" s="539">
        <f>T32+1</f>
        <v>44450</v>
      </c>
      <c r="U34" s="457" t="str">
        <f>IFERROR(VLOOKUP(T34,FeiertageBW[#All],2,FALSE),"")</f>
        <v/>
      </c>
      <c r="V34" s="458"/>
      <c r="W34" s="458"/>
      <c r="X34" s="458"/>
      <c r="Y34" s="459"/>
      <c r="Z34" s="460"/>
      <c r="AA34" s="460"/>
      <c r="AB34" s="468"/>
      <c r="AC34" s="539">
        <f>AC32+1</f>
        <v>44478</v>
      </c>
      <c r="AD34" s="457" t="str">
        <f>IFERROR(VLOOKUP(AC34,FeiertageBW[#All],2,FALSE),"")</f>
        <v/>
      </c>
      <c r="AE34" s="458"/>
      <c r="AF34" s="458"/>
      <c r="AG34" s="458"/>
      <c r="AH34" s="459"/>
      <c r="AI34" s="460"/>
      <c r="AJ34" s="460"/>
      <c r="AK34" s="468"/>
      <c r="AL34" s="539">
        <f>AL32+1</f>
        <v>44506</v>
      </c>
      <c r="AM34" s="457" t="str">
        <f>IFERROR(VLOOKUP(AL34,FeiertageBW[#All],2,FALSE),"")</f>
        <v/>
      </c>
      <c r="AN34" s="458"/>
      <c r="AO34" s="458"/>
      <c r="AP34" s="458"/>
      <c r="AQ34" s="459"/>
      <c r="AR34" s="460"/>
      <c r="AS34" s="460"/>
      <c r="AT34" s="468"/>
      <c r="AU34" s="539">
        <f>AU32+1</f>
        <v>44541</v>
      </c>
      <c r="AV34" s="457" t="str">
        <f>IFERROR(VLOOKUP(AU34,FeiertageBW[#All],2,FALSE),"")</f>
        <v/>
      </c>
      <c r="AW34" s="458"/>
      <c r="AX34" s="458"/>
      <c r="AY34" s="458"/>
      <c r="AZ34" s="459"/>
      <c r="BA34" s="460"/>
      <c r="BB34" s="460"/>
      <c r="BC34" s="461"/>
    </row>
    <row r="35" spans="1:55" ht="21.95" customHeight="1" x14ac:dyDescent="0.25">
      <c r="A35" s="547"/>
      <c r="B35" s="540"/>
      <c r="C35" s="462" t="str">
        <f>IFERROR(VLOOKUP(B34,Ereignistabelle[],2,FALSE),"")</f>
        <v/>
      </c>
      <c r="D35" s="463"/>
      <c r="E35" s="463"/>
      <c r="F35" s="463"/>
      <c r="G35" s="463"/>
      <c r="H35" s="464"/>
      <c r="I35" s="464"/>
      <c r="J35" s="469" t="str">
        <f>IFERROR(VLOOKUP(B34,Serientermine,2,FALSE),"")</f>
        <v/>
      </c>
      <c r="K35" s="540"/>
      <c r="L35" s="462" t="str">
        <f>IFERROR(VLOOKUP(K34,Ereignistabelle[],2,FALSE),"")</f>
        <v/>
      </c>
      <c r="M35" s="463"/>
      <c r="N35" s="463"/>
      <c r="O35" s="463"/>
      <c r="P35" s="463"/>
      <c r="Q35" s="464"/>
      <c r="R35" s="464"/>
      <c r="S35" s="469" t="str">
        <f>IFERROR(VLOOKUP(K34,Serientermine,2,FALSE),"")</f>
        <v/>
      </c>
      <c r="T35" s="540"/>
      <c r="U35" s="462" t="str">
        <f>IFERROR(VLOOKUP(T34,Ereignistabelle[],2,FALSE),"")</f>
        <v/>
      </c>
      <c r="V35" s="463"/>
      <c r="W35" s="463"/>
      <c r="X35" s="463"/>
      <c r="Y35" s="463"/>
      <c r="Z35" s="464"/>
      <c r="AA35" s="464"/>
      <c r="AB35" s="469" t="str">
        <f>IFERROR(VLOOKUP(T34,Serientermine,2,FALSE),"")</f>
        <v/>
      </c>
      <c r="AC35" s="540"/>
      <c r="AD35" s="462" t="str">
        <f>IFERROR(VLOOKUP(AC34,Ereignistabelle[],2,FALSE),"")</f>
        <v/>
      </c>
      <c r="AE35" s="463"/>
      <c r="AF35" s="463"/>
      <c r="AG35" s="463"/>
      <c r="AH35" s="463"/>
      <c r="AI35" s="464"/>
      <c r="AJ35" s="464"/>
      <c r="AK35" s="469" t="str">
        <f>IFERROR(VLOOKUP(AC34,Serientermine,2,FALSE),"")</f>
        <v/>
      </c>
      <c r="AL35" s="540"/>
      <c r="AM35" s="462" t="str">
        <f>IFERROR(VLOOKUP(AL34,Ereignistabelle[],2,FALSE),"")</f>
        <v/>
      </c>
      <c r="AN35" s="463"/>
      <c r="AO35" s="463"/>
      <c r="AP35" s="463"/>
      <c r="AQ35" s="463"/>
      <c r="AR35" s="464"/>
      <c r="AS35" s="464"/>
      <c r="AT35" s="469" t="str">
        <f>IFERROR(VLOOKUP(AL34,Serientermine,2,FALSE),"")</f>
        <v/>
      </c>
      <c r="AU35" s="540"/>
      <c r="AV35" s="462" t="str">
        <f>IFERROR(VLOOKUP(AU34,Ereignistabelle[],2,FALSE),"")</f>
        <v/>
      </c>
      <c r="AW35" s="463"/>
      <c r="AX35" s="463"/>
      <c r="AY35" s="463"/>
      <c r="AZ35" s="463"/>
      <c r="BA35" s="464"/>
      <c r="BB35" s="464"/>
      <c r="BC35" s="465" t="str">
        <f>IFERROR(VLOOKUP(AU34,Serientermine,2,FALSE),"")</f>
        <v/>
      </c>
    </row>
    <row r="36" spans="1:55" ht="21.95" customHeight="1" x14ac:dyDescent="0.25">
      <c r="A36" s="547" t="s">
        <v>17</v>
      </c>
      <c r="B36" s="539">
        <f>B34+1</f>
        <v>44388</v>
      </c>
      <c r="C36" s="457" t="str">
        <f>IFERROR(VLOOKUP(B36,FeiertageBW[#All],2,FALSE),"")</f>
        <v/>
      </c>
      <c r="D36" s="458"/>
      <c r="E36" s="458"/>
      <c r="F36" s="458"/>
      <c r="G36" s="459"/>
      <c r="H36" s="460"/>
      <c r="I36" s="460"/>
      <c r="J36" s="468"/>
      <c r="K36" s="539">
        <f>K34+1</f>
        <v>44416</v>
      </c>
      <c r="L36" s="457" t="str">
        <f>IFERROR(VLOOKUP(K36,FeiertageBW[#All],2,FALSE),"")</f>
        <v/>
      </c>
      <c r="M36" s="458"/>
      <c r="N36" s="458"/>
      <c r="O36" s="458"/>
      <c r="P36" s="459"/>
      <c r="Q36" s="460"/>
      <c r="R36" s="460"/>
      <c r="S36" s="468"/>
      <c r="T36" s="539">
        <f>T34+1</f>
        <v>44451</v>
      </c>
      <c r="U36" s="457" t="str">
        <f>IFERROR(VLOOKUP(T36,FeiertageBW[#All],2,FALSE),"")</f>
        <v/>
      </c>
      <c r="V36" s="458"/>
      <c r="W36" s="458"/>
      <c r="X36" s="458"/>
      <c r="Y36" s="459"/>
      <c r="Z36" s="460"/>
      <c r="AA36" s="460"/>
      <c r="AB36" s="468"/>
      <c r="AC36" s="539">
        <f>AC34+1</f>
        <v>44479</v>
      </c>
      <c r="AD36" s="457" t="str">
        <f>IFERROR(VLOOKUP(AC36,FeiertageBW[#All],2,FALSE),"")</f>
        <v/>
      </c>
      <c r="AE36" s="458"/>
      <c r="AF36" s="458"/>
      <c r="AG36" s="458"/>
      <c r="AH36" s="459"/>
      <c r="AI36" s="460"/>
      <c r="AJ36" s="460"/>
      <c r="AK36" s="468"/>
      <c r="AL36" s="539">
        <f>AL34+1</f>
        <v>44507</v>
      </c>
      <c r="AM36" s="457" t="str">
        <f>IFERROR(VLOOKUP(AL36,FeiertageBW[#All],2,FALSE),"")</f>
        <v/>
      </c>
      <c r="AN36" s="458"/>
      <c r="AO36" s="458"/>
      <c r="AP36" s="458"/>
      <c r="AQ36" s="459"/>
      <c r="AR36" s="460"/>
      <c r="AS36" s="460"/>
      <c r="AT36" s="468"/>
      <c r="AU36" s="539">
        <f>AU34+1</f>
        <v>44542</v>
      </c>
      <c r="AV36" s="457" t="str">
        <f>IFERROR(VLOOKUP(AU36,FeiertageBW[#All],2,FALSE),"")</f>
        <v>3. Advent</v>
      </c>
      <c r="AW36" s="458"/>
      <c r="AX36" s="458"/>
      <c r="AY36" s="458"/>
      <c r="AZ36" s="459"/>
      <c r="BA36" s="460"/>
      <c r="BB36" s="460"/>
      <c r="BC36" s="461"/>
    </row>
    <row r="37" spans="1:55" ht="21.95" customHeight="1" x14ac:dyDescent="0.25">
      <c r="A37" s="547"/>
      <c r="B37" s="540"/>
      <c r="C37" s="462" t="str">
        <f>IFERROR(VLOOKUP(B36,Ereignistabelle[],2,FALSE),"")</f>
        <v/>
      </c>
      <c r="D37" s="463"/>
      <c r="E37" s="463"/>
      <c r="F37" s="463"/>
      <c r="G37" s="463"/>
      <c r="H37" s="464"/>
      <c r="I37" s="464"/>
      <c r="J37" s="469" t="str">
        <f>IFERROR(VLOOKUP(B36,Serientermine,2,FALSE),"")</f>
        <v/>
      </c>
      <c r="K37" s="540"/>
      <c r="L37" s="462" t="str">
        <f>IFERROR(VLOOKUP(K36,Ereignistabelle[],2,FALSE),"")</f>
        <v/>
      </c>
      <c r="M37" s="463"/>
      <c r="N37" s="463"/>
      <c r="O37" s="463"/>
      <c r="P37" s="463"/>
      <c r="Q37" s="464"/>
      <c r="R37" s="464"/>
      <c r="S37" s="469" t="str">
        <f>IFERROR(VLOOKUP(K36,Serientermine,2,FALSE),"")</f>
        <v/>
      </c>
      <c r="T37" s="540"/>
      <c r="U37" s="462" t="str">
        <f>IFERROR(VLOOKUP(T36,Ereignistabelle[],2,FALSE),"")</f>
        <v/>
      </c>
      <c r="V37" s="463"/>
      <c r="W37" s="463"/>
      <c r="X37" s="463"/>
      <c r="Y37" s="463"/>
      <c r="Z37" s="464"/>
      <c r="AA37" s="464"/>
      <c r="AB37" s="469" t="str">
        <f>IFERROR(VLOOKUP(T36,Serientermine,2,FALSE),"")</f>
        <v/>
      </c>
      <c r="AC37" s="540"/>
      <c r="AD37" s="462" t="str">
        <f>IFERROR(VLOOKUP(AC36,Ereignistabelle[],2,FALSE),"")</f>
        <v/>
      </c>
      <c r="AE37" s="463"/>
      <c r="AF37" s="463"/>
      <c r="AG37" s="463"/>
      <c r="AH37" s="463"/>
      <c r="AI37" s="464"/>
      <c r="AJ37" s="464"/>
      <c r="AK37" s="469" t="str">
        <f>IFERROR(VLOOKUP(AC36,Serientermine,2,FALSE),"")</f>
        <v/>
      </c>
      <c r="AL37" s="540"/>
      <c r="AM37" s="462" t="str">
        <f>IFERROR(VLOOKUP(AL36,Ereignistabelle[],2,FALSE),"")</f>
        <v/>
      </c>
      <c r="AN37" s="463"/>
      <c r="AO37" s="463"/>
      <c r="AP37" s="463"/>
      <c r="AQ37" s="463"/>
      <c r="AR37" s="464"/>
      <c r="AS37" s="464"/>
      <c r="AT37" s="469" t="str">
        <f>IFERROR(VLOOKUP(AL36,Serientermine,2,FALSE),"")</f>
        <v/>
      </c>
      <c r="AU37" s="540"/>
      <c r="AV37" s="462" t="str">
        <f>IFERROR(VLOOKUP(AU36,Ereignistabelle[],2,FALSE),"")</f>
        <v/>
      </c>
      <c r="AW37" s="463"/>
      <c r="AX37" s="463"/>
      <c r="AY37" s="463"/>
      <c r="AZ37" s="463"/>
      <c r="BA37" s="464"/>
      <c r="BB37" s="464"/>
      <c r="BC37" s="465" t="str">
        <f>IFERROR(VLOOKUP(AU36,Serientermine,2,FALSE),"")</f>
        <v/>
      </c>
    </row>
    <row r="38" spans="1:55" ht="21.95" customHeight="1" x14ac:dyDescent="0.25">
      <c r="A38" s="542" t="s">
        <v>18</v>
      </c>
      <c r="B38" s="537">
        <f>B36+1</f>
        <v>44389</v>
      </c>
      <c r="C38" s="454" t="str">
        <f>IFERROR(VLOOKUP(B38,FeiertageBW[#All],2,FALSE),"")</f>
        <v/>
      </c>
      <c r="D38" s="455"/>
      <c r="E38" s="455"/>
      <c r="F38" s="455"/>
      <c r="G38" s="448"/>
      <c r="H38" s="447"/>
      <c r="I38" s="447"/>
      <c r="J38" s="466"/>
      <c r="K38" s="537">
        <f>K36+1</f>
        <v>44417</v>
      </c>
      <c r="L38" s="454" t="str">
        <f>IFERROR(VLOOKUP(K38,FeiertageBW[#All],2,FALSE),"")</f>
        <v/>
      </c>
      <c r="M38" s="455"/>
      <c r="N38" s="455"/>
      <c r="O38" s="455"/>
      <c r="P38" s="448"/>
      <c r="Q38" s="447"/>
      <c r="R38" s="447"/>
      <c r="S38" s="466"/>
      <c r="T38" s="544">
        <f>T36+1</f>
        <v>44452</v>
      </c>
      <c r="U38" s="454" t="str">
        <f>IFERROR(VLOOKUP(T38,FeiertageBW[#All],2,FALSE),"")</f>
        <v/>
      </c>
      <c r="V38" s="455"/>
      <c r="W38" s="455"/>
      <c r="X38" s="455"/>
      <c r="Y38" s="448"/>
      <c r="Z38" s="447"/>
      <c r="AA38" s="447"/>
      <c r="AB38" s="466"/>
      <c r="AC38" s="537">
        <f>AC36+1</f>
        <v>44480</v>
      </c>
      <c r="AD38" s="454" t="str">
        <f>IFERROR(VLOOKUP(AC38,FeiertageBW[#All],2,FALSE),"")</f>
        <v/>
      </c>
      <c r="AE38" s="455"/>
      <c r="AF38" s="455"/>
      <c r="AG38" s="455"/>
      <c r="AH38" s="448"/>
      <c r="AI38" s="447"/>
      <c r="AJ38" s="447"/>
      <c r="AK38" s="466"/>
      <c r="AL38" s="537">
        <f>AL36+1</f>
        <v>44508</v>
      </c>
      <c r="AM38" s="454" t="str">
        <f>IFERROR(VLOOKUP(AL38,FeiertageBW[#All],2,FALSE),"")</f>
        <v/>
      </c>
      <c r="AN38" s="455"/>
      <c r="AO38" s="455"/>
      <c r="AP38" s="455"/>
      <c r="AQ38" s="448"/>
      <c r="AR38" s="447"/>
      <c r="AS38" s="447"/>
      <c r="AT38" s="466"/>
      <c r="AU38" s="537">
        <f>AU36+1</f>
        <v>44543</v>
      </c>
      <c r="AV38" s="454" t="str">
        <f>IFERROR(VLOOKUP(AU38,FeiertageBW[#All],2,FALSE),"")</f>
        <v/>
      </c>
      <c r="AW38" s="455"/>
      <c r="AX38" s="455"/>
      <c r="AY38" s="455"/>
      <c r="AZ38" s="448"/>
      <c r="BA38" s="447"/>
      <c r="BB38" s="447"/>
      <c r="BC38" s="449"/>
    </row>
    <row r="39" spans="1:55" ht="21.95" customHeight="1" x14ac:dyDescent="0.25">
      <c r="A39" s="542"/>
      <c r="B39" s="541"/>
      <c r="C39" s="456" t="str">
        <f>IFERROR(VLOOKUP(B38,Ereignistabelle[],2,FALSE),"")</f>
        <v/>
      </c>
      <c r="D39" s="451"/>
      <c r="E39" s="451"/>
      <c r="F39" s="451"/>
      <c r="G39" s="451"/>
      <c r="H39" s="452"/>
      <c r="I39" s="452"/>
      <c r="J39" s="467" t="str">
        <f>IFERROR(VLOOKUP(B38,Serientermine,2,FALSE),"")</f>
        <v/>
      </c>
      <c r="K39" s="541"/>
      <c r="L39" s="456" t="str">
        <f>IFERROR(VLOOKUP(K38,Ereignistabelle[],2,FALSE),"")</f>
        <v/>
      </c>
      <c r="M39" s="451"/>
      <c r="N39" s="451"/>
      <c r="O39" s="451"/>
      <c r="P39" s="451"/>
      <c r="Q39" s="452"/>
      <c r="R39" s="452"/>
      <c r="S39" s="467" t="str">
        <f>IFERROR(VLOOKUP(K38,Serientermine,2,FALSE),"")</f>
        <v/>
      </c>
      <c r="T39" s="546"/>
      <c r="U39" s="456" t="str">
        <f>IFERROR(VLOOKUP(T38,Ereignistabelle[],2,FALSE),"")</f>
        <v/>
      </c>
      <c r="V39" s="451"/>
      <c r="W39" s="451"/>
      <c r="X39" s="451"/>
      <c r="Y39" s="451"/>
      <c r="Z39" s="452"/>
      <c r="AA39" s="452"/>
      <c r="AB39" s="467" t="str">
        <f>IFERROR(VLOOKUP(T38,Serientermine,2,FALSE),"")</f>
        <v/>
      </c>
      <c r="AC39" s="541"/>
      <c r="AD39" s="456" t="str">
        <f>IFERROR(VLOOKUP(AC38,Ereignistabelle[],2,FALSE),"")</f>
        <v/>
      </c>
      <c r="AE39" s="451"/>
      <c r="AF39" s="451"/>
      <c r="AG39" s="451"/>
      <c r="AH39" s="451"/>
      <c r="AI39" s="452"/>
      <c r="AJ39" s="452"/>
      <c r="AK39" s="467" t="str">
        <f>IFERROR(VLOOKUP(AC38,Serientermine,2,FALSE),"")</f>
        <v/>
      </c>
      <c r="AL39" s="541"/>
      <c r="AM39" s="456" t="str">
        <f>IFERROR(VLOOKUP(AL38,Ereignistabelle[],2,FALSE),"")</f>
        <v/>
      </c>
      <c r="AN39" s="451"/>
      <c r="AO39" s="451"/>
      <c r="AP39" s="451"/>
      <c r="AQ39" s="451"/>
      <c r="AR39" s="452"/>
      <c r="AS39" s="452"/>
      <c r="AT39" s="467" t="str">
        <f>IFERROR(VLOOKUP(AL38,Serientermine,2,FALSE),"")</f>
        <v/>
      </c>
      <c r="AU39" s="541"/>
      <c r="AV39" s="456" t="str">
        <f>IFERROR(VLOOKUP(AU38,Ereignistabelle[],2,FALSE),"")</f>
        <v/>
      </c>
      <c r="AW39" s="451"/>
      <c r="AX39" s="451"/>
      <c r="AY39" s="451"/>
      <c r="AZ39" s="451"/>
      <c r="BA39" s="452"/>
      <c r="BB39" s="452"/>
      <c r="BC39" s="453" t="str">
        <f>IFERROR(VLOOKUP(AU38,Serientermine,2,FALSE),"")</f>
        <v/>
      </c>
    </row>
    <row r="40" spans="1:55" ht="21.95" customHeight="1" x14ac:dyDescent="0.25">
      <c r="A40" s="542" t="s">
        <v>14</v>
      </c>
      <c r="B40" s="537">
        <f>B38+1</f>
        <v>44390</v>
      </c>
      <c r="C40" s="454" t="str">
        <f>IFERROR(VLOOKUP(B40,FeiertageBW[#All],2,FALSE),"")</f>
        <v/>
      </c>
      <c r="D40" s="455"/>
      <c r="E40" s="455"/>
      <c r="F40" s="455"/>
      <c r="G40" s="448"/>
      <c r="H40" s="447"/>
      <c r="I40" s="447"/>
      <c r="J40" s="466"/>
      <c r="K40" s="537">
        <f>K38+1</f>
        <v>44418</v>
      </c>
      <c r="L40" s="454" t="str">
        <f>IFERROR(VLOOKUP(K40,FeiertageBW[#All],2,FALSE),"")</f>
        <v/>
      </c>
      <c r="M40" s="455"/>
      <c r="N40" s="455"/>
      <c r="O40" s="455"/>
      <c r="P40" s="448"/>
      <c r="Q40" s="447"/>
      <c r="R40" s="447"/>
      <c r="S40" s="466"/>
      <c r="T40" s="544">
        <f>T38+1</f>
        <v>44453</v>
      </c>
      <c r="U40" s="454" t="str">
        <f>IFERROR(VLOOKUP(T40,FeiertageBW[#All],2,FALSE),"")</f>
        <v/>
      </c>
      <c r="V40" s="455"/>
      <c r="W40" s="455"/>
      <c r="X40" s="455"/>
      <c r="Y40" s="448"/>
      <c r="Z40" s="447"/>
      <c r="AA40" s="447"/>
      <c r="AB40" s="466"/>
      <c r="AC40" s="537">
        <f>AC38+1</f>
        <v>44481</v>
      </c>
      <c r="AD40" s="454" t="str">
        <f>IFERROR(VLOOKUP(AC40,FeiertageBW[#All],2,FALSE),"")</f>
        <v/>
      </c>
      <c r="AE40" s="455"/>
      <c r="AF40" s="455"/>
      <c r="AG40" s="455"/>
      <c r="AH40" s="448"/>
      <c r="AI40" s="447"/>
      <c r="AJ40" s="447"/>
      <c r="AK40" s="466"/>
      <c r="AL40" s="537">
        <f>AL38+1</f>
        <v>44509</v>
      </c>
      <c r="AM40" s="454" t="str">
        <f>IFERROR(VLOOKUP(AL40,FeiertageBW[#All],2,FALSE),"")</f>
        <v/>
      </c>
      <c r="AN40" s="455"/>
      <c r="AO40" s="455"/>
      <c r="AP40" s="455"/>
      <c r="AQ40" s="448"/>
      <c r="AR40" s="447"/>
      <c r="AS40" s="447"/>
      <c r="AT40" s="466"/>
      <c r="AU40" s="537">
        <f>AU38+1</f>
        <v>44544</v>
      </c>
      <c r="AV40" s="454" t="str">
        <f>IFERROR(VLOOKUP(AU40,FeiertageBW[#All],2,FALSE),"")</f>
        <v/>
      </c>
      <c r="AW40" s="455"/>
      <c r="AX40" s="455"/>
      <c r="AY40" s="455"/>
      <c r="AZ40" s="448"/>
      <c r="BA40" s="447"/>
      <c r="BB40" s="447"/>
      <c r="BC40" s="449"/>
    </row>
    <row r="41" spans="1:55" ht="21.95" customHeight="1" x14ac:dyDescent="0.25">
      <c r="A41" s="542"/>
      <c r="B41" s="541"/>
      <c r="C41" s="456" t="str">
        <f>IFERROR(VLOOKUP(B40,Ereignistabelle[],2,FALSE),"")</f>
        <v/>
      </c>
      <c r="D41" s="451"/>
      <c r="E41" s="451"/>
      <c r="F41" s="451"/>
      <c r="G41" s="451"/>
      <c r="H41" s="452"/>
      <c r="I41" s="452"/>
      <c r="J41" s="467" t="str">
        <f>IFERROR(VLOOKUP(B40,Serientermine,2,FALSE),"")</f>
        <v/>
      </c>
      <c r="K41" s="541"/>
      <c r="L41" s="456" t="str">
        <f>IFERROR(VLOOKUP(K40,Ereignistabelle[],2,FALSE),"")</f>
        <v/>
      </c>
      <c r="M41" s="451"/>
      <c r="N41" s="451"/>
      <c r="O41" s="451"/>
      <c r="P41" s="451"/>
      <c r="Q41" s="452"/>
      <c r="R41" s="452"/>
      <c r="S41" s="467" t="str">
        <f>IFERROR(VLOOKUP(K40,Serientermine,2,FALSE),"")</f>
        <v/>
      </c>
      <c r="T41" s="546"/>
      <c r="U41" s="456" t="str">
        <f>IFERROR(VLOOKUP(T40,Ereignistabelle[],2,FALSE),"")</f>
        <v/>
      </c>
      <c r="V41" s="451"/>
      <c r="W41" s="451"/>
      <c r="X41" s="451"/>
      <c r="Y41" s="451"/>
      <c r="Z41" s="452"/>
      <c r="AA41" s="452"/>
      <c r="AB41" s="467" t="str">
        <f>IFERROR(VLOOKUP(T40,Serientermine,2,FALSE),"")</f>
        <v/>
      </c>
      <c r="AC41" s="541"/>
      <c r="AD41" s="456" t="str">
        <f>IFERROR(VLOOKUP(AC40,Ereignistabelle[],2,FALSE),"")</f>
        <v/>
      </c>
      <c r="AE41" s="451"/>
      <c r="AF41" s="451"/>
      <c r="AG41" s="451"/>
      <c r="AH41" s="451"/>
      <c r="AI41" s="452"/>
      <c r="AJ41" s="452"/>
      <c r="AK41" s="467" t="str">
        <f>IFERROR(VLOOKUP(AC40,Serientermine,2,FALSE),"")</f>
        <v/>
      </c>
      <c r="AL41" s="541"/>
      <c r="AM41" s="456" t="str">
        <f>IFERROR(VLOOKUP(AL40,Ereignistabelle[],2,FALSE),"")</f>
        <v/>
      </c>
      <c r="AN41" s="451"/>
      <c r="AO41" s="451"/>
      <c r="AP41" s="451"/>
      <c r="AQ41" s="451"/>
      <c r="AR41" s="452"/>
      <c r="AS41" s="452"/>
      <c r="AT41" s="467" t="str">
        <f>IFERROR(VLOOKUP(AL40,Serientermine,2,FALSE),"")</f>
        <v/>
      </c>
      <c r="AU41" s="541"/>
      <c r="AV41" s="456" t="str">
        <f>IFERROR(VLOOKUP(AU40,Ereignistabelle[],2,FALSE),"")</f>
        <v/>
      </c>
      <c r="AW41" s="451"/>
      <c r="AX41" s="451"/>
      <c r="AY41" s="451"/>
      <c r="AZ41" s="451"/>
      <c r="BA41" s="452"/>
      <c r="BB41" s="452"/>
      <c r="BC41" s="453" t="str">
        <f>IFERROR(VLOOKUP(AU40,Serientermine,2,FALSE),"")</f>
        <v/>
      </c>
    </row>
    <row r="42" spans="1:55" ht="21.95" customHeight="1" x14ac:dyDescent="0.25">
      <c r="A42" s="542" t="s">
        <v>13</v>
      </c>
      <c r="B42" s="537">
        <f t="shared" ref="B42" si="0">B40+1</f>
        <v>44391</v>
      </c>
      <c r="C42" s="454" t="str">
        <f>IFERROR(VLOOKUP(B42,FeiertageBW[#All],2,FALSE),"")</f>
        <v/>
      </c>
      <c r="D42" s="455"/>
      <c r="E42" s="455"/>
      <c r="F42" s="455"/>
      <c r="G42" s="448"/>
      <c r="H42" s="447"/>
      <c r="I42" s="447"/>
      <c r="J42" s="466" t="str">
        <f>IF(B42&lt;&gt;"",TRUNC((B42-WEEKDAY(B42,2)-DATE(YEAR(B42+4-WEEKDAY(B42,2)),1,-10))/7)&amp;"","")</f>
        <v>28</v>
      </c>
      <c r="K42" s="537">
        <f t="shared" ref="K42" si="1">K40+1</f>
        <v>44419</v>
      </c>
      <c r="L42" s="454" t="str">
        <f>IFERROR(VLOOKUP(K42,FeiertageBW[#All],2,FALSE),"")</f>
        <v/>
      </c>
      <c r="M42" s="455"/>
      <c r="N42" s="455"/>
      <c r="O42" s="455"/>
      <c r="P42" s="448"/>
      <c r="Q42" s="447"/>
      <c r="R42" s="447"/>
      <c r="S42" s="466" t="str">
        <f>IF(K42&lt;&gt;"",TRUNC((K42-WEEKDAY(K42,2)-DATE(YEAR(K42+4-WEEKDAY(K42,2)),1,-10))/7)&amp;"","")</f>
        <v>32</v>
      </c>
      <c r="T42" s="544">
        <f t="shared" ref="T42" si="2">T40+1</f>
        <v>44454</v>
      </c>
      <c r="U42" s="454" t="str">
        <f>IFERROR(VLOOKUP(T42,FeiertageBW[#All],2,FALSE),"")</f>
        <v/>
      </c>
      <c r="V42" s="455"/>
      <c r="W42" s="455"/>
      <c r="X42" s="455"/>
      <c r="Y42" s="448"/>
      <c r="Z42" s="447"/>
      <c r="AA42" s="447"/>
      <c r="AB42" s="466" t="str">
        <f>IF(T42&lt;&gt;"",TRUNC((T42-WEEKDAY(T42,2)-DATE(YEAR(T42+4-WEEKDAY(T42,2)),1,-10))/7)&amp;"","")</f>
        <v>37</v>
      </c>
      <c r="AC42" s="537">
        <f t="shared" ref="AC42" si="3">AC40+1</f>
        <v>44482</v>
      </c>
      <c r="AD42" s="454" t="str">
        <f>IFERROR(VLOOKUP(AC42,FeiertageBW[#All],2,FALSE),"")</f>
        <v/>
      </c>
      <c r="AE42" s="455"/>
      <c r="AF42" s="455"/>
      <c r="AG42" s="455"/>
      <c r="AH42" s="448"/>
      <c r="AI42" s="447"/>
      <c r="AJ42" s="447"/>
      <c r="AK42" s="466" t="str">
        <f>IF(AC42&lt;&gt;"",TRUNC((AC42-WEEKDAY(AC42,2)-DATE(YEAR(AC42+4-WEEKDAY(AC42,2)),1,-10))/7)&amp;"","")</f>
        <v>41</v>
      </c>
      <c r="AL42" s="537">
        <f t="shared" ref="AL42" si="4">AL40+1</f>
        <v>44510</v>
      </c>
      <c r="AM42" s="454" t="str">
        <f>IFERROR(VLOOKUP(AL42,FeiertageBW[#All],2,FALSE),"")</f>
        <v/>
      </c>
      <c r="AN42" s="455"/>
      <c r="AO42" s="455"/>
      <c r="AP42" s="455"/>
      <c r="AQ42" s="448"/>
      <c r="AR42" s="447"/>
      <c r="AS42" s="447"/>
      <c r="AT42" s="466" t="str">
        <f>IF(AL42&lt;&gt;"",TRUNC((AL42-WEEKDAY(AL42,2)-DATE(YEAR(AL42+4-WEEKDAY(AL42,2)),1,-10))/7)&amp;"","")</f>
        <v>45</v>
      </c>
      <c r="AU42" s="537">
        <f t="shared" ref="AU42" si="5">AU40+1</f>
        <v>44545</v>
      </c>
      <c r="AV42" s="454" t="str">
        <f>IFERROR(VLOOKUP(AU42,FeiertageBW[#All],2,FALSE),"")</f>
        <v/>
      </c>
      <c r="AW42" s="455"/>
      <c r="AX42" s="455"/>
      <c r="AY42" s="455"/>
      <c r="AZ42" s="448"/>
      <c r="BA42" s="447"/>
      <c r="BB42" s="447"/>
      <c r="BC42" s="449" t="str">
        <f>IF(AU42&lt;&gt;"",TRUNC((AU42-WEEKDAY(AU42,2)-DATE(YEAR(AU42+4-WEEKDAY(AU42,2)),1,-10))/7)&amp;"","")</f>
        <v>50</v>
      </c>
    </row>
    <row r="43" spans="1:55" ht="21.95" customHeight="1" x14ac:dyDescent="0.25">
      <c r="A43" s="542"/>
      <c r="B43" s="541"/>
      <c r="C43" s="456" t="str">
        <f>IFERROR(VLOOKUP(B42,Ereignistabelle[],2,FALSE),"")</f>
        <v/>
      </c>
      <c r="D43" s="451"/>
      <c r="E43" s="451"/>
      <c r="F43" s="451"/>
      <c r="G43" s="451"/>
      <c r="H43" s="452"/>
      <c r="I43" s="452"/>
      <c r="J43" s="467" t="str">
        <f>IFERROR(VLOOKUP(B42,Serientermine,2,FALSE),"")</f>
        <v/>
      </c>
      <c r="K43" s="541"/>
      <c r="L43" s="456" t="str">
        <f>IFERROR(VLOOKUP(K42,Ereignistabelle[],2,FALSE),"")</f>
        <v/>
      </c>
      <c r="M43" s="451"/>
      <c r="N43" s="451"/>
      <c r="O43" s="451"/>
      <c r="P43" s="451"/>
      <c r="Q43" s="452"/>
      <c r="R43" s="452"/>
      <c r="S43" s="467" t="str">
        <f>IFERROR(VLOOKUP(K42,Serientermine,2,FALSE),"")</f>
        <v/>
      </c>
      <c r="T43" s="546"/>
      <c r="U43" s="456" t="str">
        <f>IFERROR(VLOOKUP(T42,Ereignistabelle[],2,FALSE),"")</f>
        <v/>
      </c>
      <c r="V43" s="451"/>
      <c r="W43" s="451"/>
      <c r="X43" s="451"/>
      <c r="Y43" s="451"/>
      <c r="Z43" s="452"/>
      <c r="AA43" s="452"/>
      <c r="AB43" s="467" t="str">
        <f>IFERROR(VLOOKUP(T42,Serientermine,2,FALSE),"")</f>
        <v/>
      </c>
      <c r="AC43" s="541"/>
      <c r="AD43" s="456" t="str">
        <f>IFERROR(VLOOKUP(AC42,Ereignistabelle[],2,FALSE),"")</f>
        <v/>
      </c>
      <c r="AE43" s="451"/>
      <c r="AF43" s="451"/>
      <c r="AG43" s="451"/>
      <c r="AH43" s="451"/>
      <c r="AI43" s="452"/>
      <c r="AJ43" s="452"/>
      <c r="AK43" s="467" t="str">
        <f>IFERROR(VLOOKUP(AC42,Serientermine,2,FALSE),"")</f>
        <v/>
      </c>
      <c r="AL43" s="541"/>
      <c r="AM43" s="456" t="str">
        <f>IFERROR(VLOOKUP(AL42,Ereignistabelle[],2,FALSE),"")</f>
        <v/>
      </c>
      <c r="AN43" s="451"/>
      <c r="AO43" s="451"/>
      <c r="AP43" s="451"/>
      <c r="AQ43" s="451"/>
      <c r="AR43" s="452"/>
      <c r="AS43" s="452"/>
      <c r="AT43" s="467" t="str">
        <f>IFERROR(VLOOKUP(AL42,Serientermine,2,FALSE),"")</f>
        <v/>
      </c>
      <c r="AU43" s="541"/>
      <c r="AV43" s="456" t="str">
        <f>IFERROR(VLOOKUP(AU42,Ereignistabelle[],2,FALSE),"")</f>
        <v/>
      </c>
      <c r="AW43" s="451"/>
      <c r="AX43" s="451"/>
      <c r="AY43" s="451"/>
      <c r="AZ43" s="451"/>
      <c r="BA43" s="452"/>
      <c r="BB43" s="452"/>
      <c r="BC43" s="453" t="str">
        <f>IFERROR(VLOOKUP(AU42,Serientermine,2,FALSE),"")</f>
        <v/>
      </c>
    </row>
    <row r="44" spans="1:55" ht="21.95" customHeight="1" x14ac:dyDescent="0.25">
      <c r="A44" s="542" t="s">
        <v>12</v>
      </c>
      <c r="B44" s="537">
        <f>B42+1</f>
        <v>44392</v>
      </c>
      <c r="C44" s="454" t="str">
        <f>IFERROR(VLOOKUP(B44,FeiertageBW[#All],2,FALSE),"")</f>
        <v/>
      </c>
      <c r="D44" s="455"/>
      <c r="E44" s="455"/>
      <c r="F44" s="455"/>
      <c r="G44" s="448"/>
      <c r="H44" s="447"/>
      <c r="I44" s="447"/>
      <c r="J44" s="466"/>
      <c r="K44" s="537">
        <f>K42+1</f>
        <v>44420</v>
      </c>
      <c r="L44" s="454" t="str">
        <f>IFERROR(VLOOKUP(K44,FeiertageBW[#All],2,FALSE),"")</f>
        <v/>
      </c>
      <c r="M44" s="455"/>
      <c r="N44" s="455"/>
      <c r="O44" s="455"/>
      <c r="P44" s="448"/>
      <c r="Q44" s="447"/>
      <c r="R44" s="447"/>
      <c r="S44" s="466"/>
      <c r="T44" s="544">
        <f>T42+1</f>
        <v>44455</v>
      </c>
      <c r="U44" s="454" t="str">
        <f>IFERROR(VLOOKUP(T44,FeiertageBW[#All],2,FALSE),"")</f>
        <v/>
      </c>
      <c r="V44" s="455"/>
      <c r="W44" s="455"/>
      <c r="X44" s="455"/>
      <c r="Y44" s="448"/>
      <c r="Z44" s="447"/>
      <c r="AA44" s="447"/>
      <c r="AB44" s="466"/>
      <c r="AC44" s="537">
        <f>AC42+1</f>
        <v>44483</v>
      </c>
      <c r="AD44" s="454" t="str">
        <f>IFERROR(VLOOKUP(AC44,FeiertageBW[#All],2,FALSE),"")</f>
        <v/>
      </c>
      <c r="AE44" s="455"/>
      <c r="AF44" s="455"/>
      <c r="AG44" s="455"/>
      <c r="AH44" s="448"/>
      <c r="AI44" s="447"/>
      <c r="AJ44" s="447"/>
      <c r="AK44" s="466"/>
      <c r="AL44" s="537">
        <f>AL42+1</f>
        <v>44511</v>
      </c>
      <c r="AM44" s="454" t="str">
        <f>IFERROR(VLOOKUP(AL44,FeiertageBW[#All],2,FALSE),"")</f>
        <v/>
      </c>
      <c r="AN44" s="455"/>
      <c r="AO44" s="455"/>
      <c r="AP44" s="455"/>
      <c r="AQ44" s="448"/>
      <c r="AR44" s="447"/>
      <c r="AS44" s="447"/>
      <c r="AT44" s="466"/>
      <c r="AU44" s="537">
        <f>AU42+1</f>
        <v>44546</v>
      </c>
      <c r="AV44" s="454" t="str">
        <f>IFERROR(VLOOKUP(AU44,FeiertageBW[#All],2,FALSE),"")</f>
        <v/>
      </c>
      <c r="AW44" s="455"/>
      <c r="AX44" s="455"/>
      <c r="AY44" s="455"/>
      <c r="AZ44" s="448"/>
      <c r="BA44" s="447"/>
      <c r="BB44" s="447"/>
      <c r="BC44" s="449"/>
    </row>
    <row r="45" spans="1:55" ht="21.95" customHeight="1" x14ac:dyDescent="0.25">
      <c r="A45" s="542"/>
      <c r="B45" s="541"/>
      <c r="C45" s="456" t="str">
        <f>IFERROR(VLOOKUP(B44,Ereignistabelle[],2,FALSE),"")</f>
        <v/>
      </c>
      <c r="D45" s="451"/>
      <c r="E45" s="451"/>
      <c r="F45" s="451"/>
      <c r="G45" s="451"/>
      <c r="H45" s="452"/>
      <c r="I45" s="452"/>
      <c r="J45" s="467" t="str">
        <f>IFERROR(VLOOKUP(B44,Serientermine,2,FALSE),"")</f>
        <v/>
      </c>
      <c r="K45" s="541"/>
      <c r="L45" s="456" t="str">
        <f>IFERROR(VLOOKUP(K44,Ereignistabelle[],2,FALSE),"")</f>
        <v/>
      </c>
      <c r="M45" s="451"/>
      <c r="N45" s="451"/>
      <c r="O45" s="451"/>
      <c r="P45" s="451"/>
      <c r="Q45" s="452"/>
      <c r="R45" s="452"/>
      <c r="S45" s="467" t="str">
        <f>IFERROR(VLOOKUP(K44,Serientermine,2,FALSE),"")</f>
        <v/>
      </c>
      <c r="T45" s="546"/>
      <c r="U45" s="456" t="str">
        <f>IFERROR(VLOOKUP(T44,Ereignistabelle[],2,FALSE),"")</f>
        <v/>
      </c>
      <c r="V45" s="451"/>
      <c r="W45" s="451"/>
      <c r="X45" s="451"/>
      <c r="Y45" s="451"/>
      <c r="Z45" s="452"/>
      <c r="AA45" s="452"/>
      <c r="AB45" s="467" t="str">
        <f>IFERROR(VLOOKUP(T44,Serientermine,2,FALSE),"")</f>
        <v/>
      </c>
      <c r="AC45" s="541"/>
      <c r="AD45" s="456" t="str">
        <f>IFERROR(VLOOKUP(AC44,Ereignistabelle[],2,FALSE),"")</f>
        <v/>
      </c>
      <c r="AE45" s="451"/>
      <c r="AF45" s="451"/>
      <c r="AG45" s="451"/>
      <c r="AH45" s="451"/>
      <c r="AI45" s="452"/>
      <c r="AJ45" s="452"/>
      <c r="AK45" s="467" t="str">
        <f>IFERROR(VLOOKUP(AC44,Serientermine,2,FALSE),"")</f>
        <v/>
      </c>
      <c r="AL45" s="541"/>
      <c r="AM45" s="456" t="str">
        <f>IFERROR(VLOOKUP(AL44,Ereignistabelle[],2,FALSE),"")</f>
        <v/>
      </c>
      <c r="AN45" s="451"/>
      <c r="AO45" s="451"/>
      <c r="AP45" s="451"/>
      <c r="AQ45" s="451"/>
      <c r="AR45" s="452"/>
      <c r="AS45" s="452"/>
      <c r="AT45" s="467" t="str">
        <f>IFERROR(VLOOKUP(AL44,Serientermine,2,FALSE),"")</f>
        <v/>
      </c>
      <c r="AU45" s="541"/>
      <c r="AV45" s="456" t="str">
        <f>IFERROR(VLOOKUP(AU44,Ereignistabelle[],2,FALSE),"")</f>
        <v/>
      </c>
      <c r="AW45" s="451"/>
      <c r="AX45" s="451"/>
      <c r="AY45" s="451"/>
      <c r="AZ45" s="451"/>
      <c r="BA45" s="452"/>
      <c r="BB45" s="452"/>
      <c r="BC45" s="453" t="str">
        <f>IFERROR(VLOOKUP(AU44,Serientermine,2,FALSE),"")</f>
        <v/>
      </c>
    </row>
    <row r="46" spans="1:55" ht="21.95" customHeight="1" x14ac:dyDescent="0.25">
      <c r="A46" s="542" t="s">
        <v>15</v>
      </c>
      <c r="B46" s="537">
        <f>B44+1</f>
        <v>44393</v>
      </c>
      <c r="C46" s="454" t="str">
        <f>IFERROR(VLOOKUP(B46,FeiertageBW[#All],2,FALSE),"")</f>
        <v/>
      </c>
      <c r="D46" s="455"/>
      <c r="E46" s="455"/>
      <c r="F46" s="455"/>
      <c r="G46" s="448"/>
      <c r="H46" s="447"/>
      <c r="I46" s="447"/>
      <c r="J46" s="466"/>
      <c r="K46" s="537">
        <f>K44+1</f>
        <v>44421</v>
      </c>
      <c r="L46" s="454" t="str">
        <f>IFERROR(VLOOKUP(K46,FeiertageBW[#All],2,FALSE),"")</f>
        <v/>
      </c>
      <c r="M46" s="455"/>
      <c r="N46" s="455"/>
      <c r="O46" s="455"/>
      <c r="P46" s="448"/>
      <c r="Q46" s="447"/>
      <c r="R46" s="447"/>
      <c r="S46" s="466"/>
      <c r="T46" s="544">
        <f>T44+1</f>
        <v>44456</v>
      </c>
      <c r="U46" s="454" t="str">
        <f>IFERROR(VLOOKUP(T46,FeiertageBW[#All],2,FALSE),"")</f>
        <v/>
      </c>
      <c r="V46" s="455"/>
      <c r="W46" s="455"/>
      <c r="X46" s="455"/>
      <c r="Y46" s="448"/>
      <c r="Z46" s="447"/>
      <c r="AA46" s="447"/>
      <c r="AB46" s="466"/>
      <c r="AC46" s="537">
        <f>AC44+1</f>
        <v>44484</v>
      </c>
      <c r="AD46" s="454" t="str">
        <f>IFERROR(VLOOKUP(AC46,FeiertageBW[#All],2,FALSE),"")</f>
        <v/>
      </c>
      <c r="AE46" s="455"/>
      <c r="AF46" s="455"/>
      <c r="AG46" s="455"/>
      <c r="AH46" s="448"/>
      <c r="AI46" s="447"/>
      <c r="AJ46" s="447"/>
      <c r="AK46" s="466"/>
      <c r="AL46" s="537">
        <f>AL44+1</f>
        <v>44512</v>
      </c>
      <c r="AM46" s="454" t="str">
        <f>IFERROR(VLOOKUP(AL46,FeiertageBW[#All],2,FALSE),"")</f>
        <v/>
      </c>
      <c r="AN46" s="455"/>
      <c r="AO46" s="455"/>
      <c r="AP46" s="455"/>
      <c r="AQ46" s="448"/>
      <c r="AR46" s="447"/>
      <c r="AS46" s="447"/>
      <c r="AT46" s="466"/>
      <c r="AU46" s="537">
        <f>AU44+1</f>
        <v>44547</v>
      </c>
      <c r="AV46" s="454" t="str">
        <f>IFERROR(VLOOKUP(AU46,FeiertageBW[#All],2,FALSE),"")</f>
        <v/>
      </c>
      <c r="AW46" s="455"/>
      <c r="AX46" s="455"/>
      <c r="AY46" s="455"/>
      <c r="AZ46" s="448"/>
      <c r="BA46" s="447"/>
      <c r="BB46" s="447"/>
      <c r="BC46" s="449"/>
    </row>
    <row r="47" spans="1:55" ht="21.95" customHeight="1" x14ac:dyDescent="0.25">
      <c r="A47" s="542"/>
      <c r="B47" s="541"/>
      <c r="C47" s="456" t="str">
        <f>IFERROR(VLOOKUP(B46,Ereignistabelle[],2,FALSE),"")</f>
        <v/>
      </c>
      <c r="D47" s="451"/>
      <c r="E47" s="451"/>
      <c r="F47" s="451"/>
      <c r="G47" s="451"/>
      <c r="H47" s="452"/>
      <c r="I47" s="452"/>
      <c r="J47" s="467" t="str">
        <f>IFERROR(VLOOKUP(B46,Serientermine,2,FALSE),"")</f>
        <v/>
      </c>
      <c r="K47" s="541"/>
      <c r="L47" s="456" t="str">
        <f>IFERROR(VLOOKUP(K46,Ereignistabelle[],2,FALSE),"")</f>
        <v/>
      </c>
      <c r="M47" s="451"/>
      <c r="N47" s="451"/>
      <c r="O47" s="451"/>
      <c r="P47" s="451"/>
      <c r="Q47" s="452"/>
      <c r="R47" s="452"/>
      <c r="S47" s="467" t="str">
        <f>IFERROR(VLOOKUP(K46,Serientermine,2,FALSE),"")</f>
        <v/>
      </c>
      <c r="T47" s="546"/>
      <c r="U47" s="456" t="str">
        <f>IFERROR(VLOOKUP(T46,Ereignistabelle[],2,FALSE),"")</f>
        <v/>
      </c>
      <c r="V47" s="451"/>
      <c r="W47" s="451"/>
      <c r="X47" s="451"/>
      <c r="Y47" s="451"/>
      <c r="Z47" s="452"/>
      <c r="AA47" s="452"/>
      <c r="AB47" s="467" t="str">
        <f>IFERROR(VLOOKUP(T46,Serientermine,2,FALSE),"")</f>
        <v/>
      </c>
      <c r="AC47" s="541"/>
      <c r="AD47" s="456" t="str">
        <f>IFERROR(VLOOKUP(AC46,Ereignistabelle[],2,FALSE),"")</f>
        <v/>
      </c>
      <c r="AE47" s="451"/>
      <c r="AF47" s="451"/>
      <c r="AG47" s="451"/>
      <c r="AH47" s="451"/>
      <c r="AI47" s="452"/>
      <c r="AJ47" s="452"/>
      <c r="AK47" s="467" t="str">
        <f>IFERROR(VLOOKUP(AC46,Serientermine,2,FALSE),"")</f>
        <v/>
      </c>
      <c r="AL47" s="541"/>
      <c r="AM47" s="456" t="str">
        <f>IFERROR(VLOOKUP(AL46,Ereignistabelle[],2,FALSE),"")</f>
        <v/>
      </c>
      <c r="AN47" s="451"/>
      <c r="AO47" s="451"/>
      <c r="AP47" s="451"/>
      <c r="AQ47" s="451"/>
      <c r="AR47" s="452"/>
      <c r="AS47" s="452"/>
      <c r="AT47" s="467" t="str">
        <f>IFERROR(VLOOKUP(AL46,Serientermine,2,FALSE),"")</f>
        <v/>
      </c>
      <c r="AU47" s="541"/>
      <c r="AV47" s="456" t="str">
        <f>IFERROR(VLOOKUP(AU46,Ereignistabelle[],2,FALSE),"")</f>
        <v/>
      </c>
      <c r="AW47" s="451"/>
      <c r="AX47" s="451"/>
      <c r="AY47" s="451"/>
      <c r="AZ47" s="451"/>
      <c r="BA47" s="452"/>
      <c r="BB47" s="452"/>
      <c r="BC47" s="453" t="str">
        <f>IFERROR(VLOOKUP(AU46,Serientermine,2,FALSE),"")</f>
        <v/>
      </c>
    </row>
    <row r="48" spans="1:55" ht="21.95" customHeight="1" x14ac:dyDescent="0.25">
      <c r="A48" s="547" t="s">
        <v>16</v>
      </c>
      <c r="B48" s="539">
        <f>B46+1</f>
        <v>44394</v>
      </c>
      <c r="C48" s="457" t="str">
        <f>IFERROR(VLOOKUP(B48,FeiertageBW[#All],2,FALSE),"")</f>
        <v/>
      </c>
      <c r="D48" s="458"/>
      <c r="E48" s="458"/>
      <c r="F48" s="458"/>
      <c r="G48" s="459"/>
      <c r="H48" s="460"/>
      <c r="I48" s="460"/>
      <c r="J48" s="468"/>
      <c r="K48" s="539">
        <f>K46+1</f>
        <v>44422</v>
      </c>
      <c r="L48" s="457" t="str">
        <f>IFERROR(VLOOKUP(K48,FeiertageBW[#All],2,FALSE),"")</f>
        <v/>
      </c>
      <c r="M48" s="458"/>
      <c r="N48" s="458"/>
      <c r="O48" s="458"/>
      <c r="P48" s="459"/>
      <c r="Q48" s="460"/>
      <c r="R48" s="460"/>
      <c r="S48" s="468"/>
      <c r="T48" s="539">
        <f>T46+1</f>
        <v>44457</v>
      </c>
      <c r="U48" s="457" t="str">
        <f>IFERROR(VLOOKUP(T48,FeiertageBW[#All],2,FALSE),"")</f>
        <v/>
      </c>
      <c r="V48" s="458"/>
      <c r="W48" s="458"/>
      <c r="X48" s="458"/>
      <c r="Y48" s="459"/>
      <c r="Z48" s="460"/>
      <c r="AA48" s="460"/>
      <c r="AB48" s="468"/>
      <c r="AC48" s="539">
        <f>AC46+1</f>
        <v>44485</v>
      </c>
      <c r="AD48" s="457" t="str">
        <f>IFERROR(VLOOKUP(AC48,FeiertageBW[#All],2,FALSE),"")</f>
        <v/>
      </c>
      <c r="AE48" s="458"/>
      <c r="AF48" s="458"/>
      <c r="AG48" s="458"/>
      <c r="AH48" s="459"/>
      <c r="AI48" s="460"/>
      <c r="AJ48" s="460"/>
      <c r="AK48" s="468"/>
      <c r="AL48" s="539">
        <f>AL46+1</f>
        <v>44513</v>
      </c>
      <c r="AM48" s="457" t="str">
        <f>IFERROR(VLOOKUP(AL48,FeiertageBW[#All],2,FALSE),"")</f>
        <v/>
      </c>
      <c r="AN48" s="458"/>
      <c r="AO48" s="458"/>
      <c r="AP48" s="458"/>
      <c r="AQ48" s="459"/>
      <c r="AR48" s="460"/>
      <c r="AS48" s="460"/>
      <c r="AT48" s="468"/>
      <c r="AU48" s="539">
        <f>AU46+1</f>
        <v>44548</v>
      </c>
      <c r="AV48" s="457" t="str">
        <f>IFERROR(VLOOKUP(AU48,FeiertageBW[#All],2,FALSE),"")</f>
        <v/>
      </c>
      <c r="AW48" s="458"/>
      <c r="AX48" s="458"/>
      <c r="AY48" s="458"/>
      <c r="AZ48" s="459"/>
      <c r="BA48" s="460"/>
      <c r="BB48" s="460"/>
      <c r="BC48" s="461"/>
    </row>
    <row r="49" spans="1:55" ht="21.95" customHeight="1" x14ac:dyDescent="0.25">
      <c r="A49" s="547"/>
      <c r="B49" s="540"/>
      <c r="C49" s="462" t="str">
        <f>IFERROR(VLOOKUP(B48,Ereignistabelle[],2,FALSE),"")</f>
        <v/>
      </c>
      <c r="D49" s="463"/>
      <c r="E49" s="463"/>
      <c r="F49" s="463"/>
      <c r="G49" s="463"/>
      <c r="H49" s="464"/>
      <c r="I49" s="464"/>
      <c r="J49" s="469" t="str">
        <f>IFERROR(VLOOKUP(B48,Serientermine,2,FALSE),"")</f>
        <v/>
      </c>
      <c r="K49" s="540"/>
      <c r="L49" s="462" t="str">
        <f>IFERROR(VLOOKUP(K48,Ereignistabelle[],2,FALSE),"")</f>
        <v/>
      </c>
      <c r="M49" s="463"/>
      <c r="N49" s="463"/>
      <c r="O49" s="463"/>
      <c r="P49" s="463"/>
      <c r="Q49" s="464"/>
      <c r="R49" s="464"/>
      <c r="S49" s="469" t="str">
        <f>IFERROR(VLOOKUP(K48,Serientermine,2,FALSE),"")</f>
        <v/>
      </c>
      <c r="T49" s="540"/>
      <c r="U49" s="462" t="str">
        <f>IFERROR(VLOOKUP(T48,Ereignistabelle[],2,FALSE),"")</f>
        <v/>
      </c>
      <c r="V49" s="463"/>
      <c r="W49" s="463"/>
      <c r="X49" s="463"/>
      <c r="Y49" s="463"/>
      <c r="Z49" s="464"/>
      <c r="AA49" s="464"/>
      <c r="AB49" s="469" t="str">
        <f>IFERROR(VLOOKUP(T48,Serientermine,2,FALSE),"")</f>
        <v/>
      </c>
      <c r="AC49" s="540"/>
      <c r="AD49" s="462" t="str">
        <f>IFERROR(VLOOKUP(AC48,Ereignistabelle[],2,FALSE),"")</f>
        <v/>
      </c>
      <c r="AE49" s="463"/>
      <c r="AF49" s="463"/>
      <c r="AG49" s="463"/>
      <c r="AH49" s="463"/>
      <c r="AI49" s="464"/>
      <c r="AJ49" s="464"/>
      <c r="AK49" s="469" t="str">
        <f>IFERROR(VLOOKUP(AC48,Serientermine,2,FALSE),"")</f>
        <v/>
      </c>
      <c r="AL49" s="540"/>
      <c r="AM49" s="462" t="str">
        <f>IFERROR(VLOOKUP(AL48,Ereignistabelle[],2,FALSE),"")</f>
        <v/>
      </c>
      <c r="AN49" s="463"/>
      <c r="AO49" s="463"/>
      <c r="AP49" s="463"/>
      <c r="AQ49" s="463"/>
      <c r="AR49" s="464"/>
      <c r="AS49" s="464"/>
      <c r="AT49" s="469" t="str">
        <f>IFERROR(VLOOKUP(AL48,Serientermine,2,FALSE),"")</f>
        <v/>
      </c>
      <c r="AU49" s="540"/>
      <c r="AV49" s="462" t="str">
        <f>IFERROR(VLOOKUP(AU48,Ereignistabelle[],2,FALSE),"")</f>
        <v/>
      </c>
      <c r="AW49" s="463"/>
      <c r="AX49" s="463"/>
      <c r="AY49" s="463"/>
      <c r="AZ49" s="463"/>
      <c r="BA49" s="464"/>
      <c r="BB49" s="464"/>
      <c r="BC49" s="465" t="str">
        <f>IFERROR(VLOOKUP(AU48,Serientermine,2,FALSE),"")</f>
        <v/>
      </c>
    </row>
    <row r="50" spans="1:55" ht="21.95" customHeight="1" x14ac:dyDescent="0.25">
      <c r="A50" s="547" t="s">
        <v>17</v>
      </c>
      <c r="B50" s="539">
        <f>B48+1</f>
        <v>44395</v>
      </c>
      <c r="C50" s="457" t="str">
        <f>IFERROR(VLOOKUP(B50,FeiertageBW[#All],2,FALSE),"")</f>
        <v/>
      </c>
      <c r="D50" s="458"/>
      <c r="E50" s="458"/>
      <c r="F50" s="458"/>
      <c r="G50" s="459"/>
      <c r="H50" s="460"/>
      <c r="I50" s="460"/>
      <c r="J50" s="468"/>
      <c r="K50" s="539">
        <f>K48+1</f>
        <v>44423</v>
      </c>
      <c r="L50" s="457" t="str">
        <f>IFERROR(VLOOKUP(K50,FeiertageBW[#All],2,FALSE),"")</f>
        <v/>
      </c>
      <c r="M50" s="458"/>
      <c r="N50" s="458"/>
      <c r="O50" s="458"/>
      <c r="P50" s="459"/>
      <c r="Q50" s="460"/>
      <c r="R50" s="460"/>
      <c r="S50" s="468"/>
      <c r="T50" s="539">
        <f>T48+1</f>
        <v>44458</v>
      </c>
      <c r="U50" s="457" t="str">
        <f>IFERROR(VLOOKUP(T50,FeiertageBW[#All],2,FALSE),"")</f>
        <v/>
      </c>
      <c r="V50" s="458"/>
      <c r="W50" s="458"/>
      <c r="X50" s="458"/>
      <c r="Y50" s="459"/>
      <c r="Z50" s="460"/>
      <c r="AA50" s="460"/>
      <c r="AB50" s="468"/>
      <c r="AC50" s="539">
        <f>AC48+1</f>
        <v>44486</v>
      </c>
      <c r="AD50" s="457" t="str">
        <f>IFERROR(VLOOKUP(AC50,FeiertageBW[#All],2,FALSE),"")</f>
        <v/>
      </c>
      <c r="AE50" s="458"/>
      <c r="AF50" s="458"/>
      <c r="AG50" s="458"/>
      <c r="AH50" s="459"/>
      <c r="AI50" s="460"/>
      <c r="AJ50" s="460"/>
      <c r="AK50" s="468"/>
      <c r="AL50" s="539">
        <f>AL48+1</f>
        <v>44514</v>
      </c>
      <c r="AM50" s="457" t="str">
        <f>IFERROR(VLOOKUP(AL50,FeiertageBW[#All],2,FALSE),"")</f>
        <v/>
      </c>
      <c r="AN50" s="458"/>
      <c r="AO50" s="458"/>
      <c r="AP50" s="458"/>
      <c r="AQ50" s="459"/>
      <c r="AR50" s="460"/>
      <c r="AS50" s="460"/>
      <c r="AT50" s="468"/>
      <c r="AU50" s="539">
        <f>AU48+1</f>
        <v>44549</v>
      </c>
      <c r="AV50" s="457" t="str">
        <f>IFERROR(VLOOKUP(AU50,FeiertageBW[#All],2,FALSE),"")</f>
        <v>4. Advent</v>
      </c>
      <c r="AW50" s="458"/>
      <c r="AX50" s="458"/>
      <c r="AY50" s="458"/>
      <c r="AZ50" s="459"/>
      <c r="BA50" s="460"/>
      <c r="BB50" s="460"/>
      <c r="BC50" s="461"/>
    </row>
    <row r="51" spans="1:55" ht="21.95" customHeight="1" x14ac:dyDescent="0.25">
      <c r="A51" s="547"/>
      <c r="B51" s="540"/>
      <c r="C51" s="462" t="str">
        <f>IFERROR(VLOOKUP(B50,Ereignistabelle[],2,FALSE),"")</f>
        <v>Geburtstag Musterfrau</v>
      </c>
      <c r="D51" s="463"/>
      <c r="E51" s="463"/>
      <c r="F51" s="463"/>
      <c r="G51" s="463"/>
      <c r="H51" s="464"/>
      <c r="I51" s="464"/>
      <c r="J51" s="469" t="str">
        <f>IFERROR(VLOOKUP(B50,Serientermine,2,FALSE),"")</f>
        <v/>
      </c>
      <c r="K51" s="540"/>
      <c r="L51" s="462" t="str">
        <f>IFERROR(VLOOKUP(K50,Ereignistabelle[],2,FALSE),"")</f>
        <v/>
      </c>
      <c r="M51" s="463"/>
      <c r="N51" s="463"/>
      <c r="O51" s="463"/>
      <c r="P51" s="463"/>
      <c r="Q51" s="464"/>
      <c r="R51" s="464"/>
      <c r="S51" s="469" t="str">
        <f>IFERROR(VLOOKUP(K50,Serientermine,2,FALSE),"")</f>
        <v/>
      </c>
      <c r="T51" s="540"/>
      <c r="U51" s="462" t="str">
        <f>IFERROR(VLOOKUP(T50,Ereignistabelle[],2,FALSE),"")</f>
        <v/>
      </c>
      <c r="V51" s="463"/>
      <c r="W51" s="463"/>
      <c r="X51" s="463"/>
      <c r="Y51" s="463"/>
      <c r="Z51" s="464"/>
      <c r="AA51" s="464"/>
      <c r="AB51" s="469" t="str">
        <f>IFERROR(VLOOKUP(T50,Serientermine,2,FALSE),"")</f>
        <v/>
      </c>
      <c r="AC51" s="540"/>
      <c r="AD51" s="462" t="str">
        <f>IFERROR(VLOOKUP(AC50,Ereignistabelle[],2,FALSE),"")</f>
        <v/>
      </c>
      <c r="AE51" s="463"/>
      <c r="AF51" s="463"/>
      <c r="AG51" s="463"/>
      <c r="AH51" s="463"/>
      <c r="AI51" s="464"/>
      <c r="AJ51" s="464"/>
      <c r="AK51" s="469" t="str">
        <f>IFERROR(VLOOKUP(AC50,Serientermine,2,FALSE),"")</f>
        <v/>
      </c>
      <c r="AL51" s="540"/>
      <c r="AM51" s="462" t="str">
        <f>IFERROR(VLOOKUP(AL50,Ereignistabelle[],2,FALSE),"")</f>
        <v/>
      </c>
      <c r="AN51" s="463"/>
      <c r="AO51" s="463"/>
      <c r="AP51" s="463"/>
      <c r="AQ51" s="463"/>
      <c r="AR51" s="464"/>
      <c r="AS51" s="464"/>
      <c r="AT51" s="469" t="str">
        <f>IFERROR(VLOOKUP(AL50,Serientermine,2,FALSE),"")</f>
        <v/>
      </c>
      <c r="AU51" s="540"/>
      <c r="AV51" s="462" t="str">
        <f>IFERROR(VLOOKUP(AU50,Ereignistabelle[],2,FALSE),"")</f>
        <v/>
      </c>
      <c r="AW51" s="463"/>
      <c r="AX51" s="463"/>
      <c r="AY51" s="463"/>
      <c r="AZ51" s="463"/>
      <c r="BA51" s="464"/>
      <c r="BB51" s="464"/>
      <c r="BC51" s="465" t="str">
        <f>IFERROR(VLOOKUP(AU50,Serientermine,2,FALSE),"")</f>
        <v/>
      </c>
    </row>
    <row r="52" spans="1:55" ht="21.95" customHeight="1" x14ac:dyDescent="0.25">
      <c r="A52" s="542" t="s">
        <v>18</v>
      </c>
      <c r="B52" s="537">
        <f>B50+1</f>
        <v>44396</v>
      </c>
      <c r="C52" s="454" t="str">
        <f>IFERROR(VLOOKUP(B52,FeiertageBW[#All],2,FALSE),"")</f>
        <v/>
      </c>
      <c r="D52" s="455"/>
      <c r="E52" s="455"/>
      <c r="F52" s="455"/>
      <c r="G52" s="448"/>
      <c r="H52" s="447"/>
      <c r="I52" s="447"/>
      <c r="J52" s="466"/>
      <c r="K52" s="537">
        <f>K50+1</f>
        <v>44424</v>
      </c>
      <c r="L52" s="454" t="str">
        <f>IFERROR(VLOOKUP(K52,FeiertageBW[#All],2,FALSE),"")</f>
        <v/>
      </c>
      <c r="M52" s="455"/>
      <c r="N52" s="455"/>
      <c r="O52" s="455"/>
      <c r="P52" s="448"/>
      <c r="Q52" s="447"/>
      <c r="R52" s="447"/>
      <c r="S52" s="466"/>
      <c r="T52" s="544">
        <f>T50+1</f>
        <v>44459</v>
      </c>
      <c r="U52" s="454" t="str">
        <f>IFERROR(VLOOKUP(T52,FeiertageBW[#All],2,FALSE),"")</f>
        <v/>
      </c>
      <c r="V52" s="455"/>
      <c r="W52" s="455"/>
      <c r="X52" s="455"/>
      <c r="Y52" s="448"/>
      <c r="Z52" s="447"/>
      <c r="AA52" s="447"/>
      <c r="AB52" s="466"/>
      <c r="AC52" s="537">
        <f>AC50+1</f>
        <v>44487</v>
      </c>
      <c r="AD52" s="454" t="str">
        <f>IFERROR(VLOOKUP(AC52,FeiertageBW[#All],2,FALSE),"")</f>
        <v/>
      </c>
      <c r="AE52" s="455"/>
      <c r="AF52" s="455"/>
      <c r="AG52" s="455"/>
      <c r="AH52" s="448"/>
      <c r="AI52" s="447"/>
      <c r="AJ52" s="447"/>
      <c r="AK52" s="466"/>
      <c r="AL52" s="537">
        <f>AL50+1</f>
        <v>44515</v>
      </c>
      <c r="AM52" s="454" t="str">
        <f>IFERROR(VLOOKUP(AL52,FeiertageBW[#All],2,FALSE),"")</f>
        <v/>
      </c>
      <c r="AN52" s="455"/>
      <c r="AO52" s="455"/>
      <c r="AP52" s="455"/>
      <c r="AQ52" s="448"/>
      <c r="AR52" s="447"/>
      <c r="AS52" s="447"/>
      <c r="AT52" s="466"/>
      <c r="AU52" s="537">
        <f>AU50+1</f>
        <v>44550</v>
      </c>
      <c r="AV52" s="454" t="str">
        <f>IFERROR(VLOOKUP(AU52,FeiertageBW[#All],2,FALSE),"")</f>
        <v/>
      </c>
      <c r="AW52" s="455"/>
      <c r="AX52" s="455"/>
      <c r="AY52" s="455"/>
      <c r="AZ52" s="448"/>
      <c r="BA52" s="447"/>
      <c r="BB52" s="447"/>
      <c r="BC52" s="449"/>
    </row>
    <row r="53" spans="1:55" ht="21.95" customHeight="1" x14ac:dyDescent="0.25">
      <c r="A53" s="542"/>
      <c r="B53" s="541"/>
      <c r="C53" s="456" t="str">
        <f>IFERROR(VLOOKUP(B52,Ereignistabelle[],2,FALSE),"")</f>
        <v/>
      </c>
      <c r="D53" s="451"/>
      <c r="E53" s="451"/>
      <c r="F53" s="451"/>
      <c r="G53" s="451"/>
      <c r="H53" s="452"/>
      <c r="I53" s="452"/>
      <c r="J53" s="467" t="str">
        <f>IFERROR(VLOOKUP(B52,Serientermine,2,FALSE),"")</f>
        <v/>
      </c>
      <c r="K53" s="541"/>
      <c r="L53" s="456" t="str">
        <f>IFERROR(VLOOKUP(K52,Ereignistabelle[],2,FALSE),"")</f>
        <v/>
      </c>
      <c r="M53" s="451"/>
      <c r="N53" s="451"/>
      <c r="O53" s="451"/>
      <c r="P53" s="451"/>
      <c r="Q53" s="452"/>
      <c r="R53" s="452"/>
      <c r="S53" s="467" t="str">
        <f>IFERROR(VLOOKUP(K52,Serientermine,2,FALSE),"")</f>
        <v/>
      </c>
      <c r="T53" s="546"/>
      <c r="U53" s="456" t="str">
        <f>IFERROR(VLOOKUP(T52,Ereignistabelle[],2,FALSE),"")</f>
        <v/>
      </c>
      <c r="V53" s="451"/>
      <c r="W53" s="451"/>
      <c r="X53" s="451"/>
      <c r="Y53" s="451"/>
      <c r="Z53" s="452"/>
      <c r="AA53" s="452"/>
      <c r="AB53" s="467" t="str">
        <f>IFERROR(VLOOKUP(T52,Serientermine,2,FALSE),"")</f>
        <v/>
      </c>
      <c r="AC53" s="541"/>
      <c r="AD53" s="456" t="str">
        <f>IFERROR(VLOOKUP(AC52,Ereignistabelle[],2,FALSE),"")</f>
        <v/>
      </c>
      <c r="AE53" s="451"/>
      <c r="AF53" s="451"/>
      <c r="AG53" s="451"/>
      <c r="AH53" s="451"/>
      <c r="AI53" s="452"/>
      <c r="AJ53" s="452"/>
      <c r="AK53" s="467" t="str">
        <f>IFERROR(VLOOKUP(AC52,Serientermine,2,FALSE),"")</f>
        <v/>
      </c>
      <c r="AL53" s="541"/>
      <c r="AM53" s="456" t="str">
        <f>IFERROR(VLOOKUP(AL52,Ereignistabelle[],2,FALSE),"")</f>
        <v/>
      </c>
      <c r="AN53" s="451"/>
      <c r="AO53" s="451"/>
      <c r="AP53" s="451"/>
      <c r="AQ53" s="451"/>
      <c r="AR53" s="452"/>
      <c r="AS53" s="452"/>
      <c r="AT53" s="467" t="str">
        <f>IFERROR(VLOOKUP(AL52,Serientermine,2,FALSE),"")</f>
        <v/>
      </c>
      <c r="AU53" s="541"/>
      <c r="AV53" s="456" t="str">
        <f>IFERROR(VLOOKUP(AU52,Ereignistabelle[],2,FALSE),"")</f>
        <v/>
      </c>
      <c r="AW53" s="451"/>
      <c r="AX53" s="451"/>
      <c r="AY53" s="451"/>
      <c r="AZ53" s="451"/>
      <c r="BA53" s="452"/>
      <c r="BB53" s="452"/>
      <c r="BC53" s="453" t="str">
        <f>IFERROR(VLOOKUP(AU52,Serientermine,2,FALSE),"")</f>
        <v/>
      </c>
    </row>
    <row r="54" spans="1:55" ht="21.95" customHeight="1" x14ac:dyDescent="0.25">
      <c r="A54" s="542" t="s">
        <v>14</v>
      </c>
      <c r="B54" s="537">
        <f>B52+1</f>
        <v>44397</v>
      </c>
      <c r="C54" s="454" t="str">
        <f>IFERROR(VLOOKUP(B54,FeiertageBW[#All],2,FALSE),"")</f>
        <v/>
      </c>
      <c r="D54" s="455"/>
      <c r="E54" s="455"/>
      <c r="F54" s="455"/>
      <c r="G54" s="448"/>
      <c r="H54" s="447"/>
      <c r="I54" s="447"/>
      <c r="J54" s="466"/>
      <c r="K54" s="537">
        <f>K52+1</f>
        <v>44425</v>
      </c>
      <c r="L54" s="454" t="str">
        <f>IFERROR(VLOOKUP(K54,FeiertageBW[#All],2,FALSE),"")</f>
        <v/>
      </c>
      <c r="M54" s="455"/>
      <c r="N54" s="455"/>
      <c r="O54" s="455"/>
      <c r="P54" s="448"/>
      <c r="Q54" s="447"/>
      <c r="R54" s="447"/>
      <c r="S54" s="466"/>
      <c r="T54" s="544">
        <f>T52+1</f>
        <v>44460</v>
      </c>
      <c r="U54" s="454" t="str">
        <f>IFERROR(VLOOKUP(T54,FeiertageBW[#All],2,FALSE),"")</f>
        <v/>
      </c>
      <c r="V54" s="455"/>
      <c r="W54" s="455"/>
      <c r="X54" s="455"/>
      <c r="Y54" s="448"/>
      <c r="Z54" s="447"/>
      <c r="AA54" s="447"/>
      <c r="AB54" s="466"/>
      <c r="AC54" s="537">
        <f>AC52+1</f>
        <v>44488</v>
      </c>
      <c r="AD54" s="454" t="str">
        <f>IFERROR(VLOOKUP(AC54,FeiertageBW[#All],2,FALSE),"")</f>
        <v/>
      </c>
      <c r="AE54" s="455"/>
      <c r="AF54" s="455"/>
      <c r="AG54" s="455"/>
      <c r="AH54" s="448"/>
      <c r="AI54" s="447"/>
      <c r="AJ54" s="447"/>
      <c r="AK54" s="466"/>
      <c r="AL54" s="537">
        <f>AL52+1</f>
        <v>44516</v>
      </c>
      <c r="AM54" s="454" t="str">
        <f>IFERROR(VLOOKUP(AL54,FeiertageBW[#All],2,FALSE),"")</f>
        <v/>
      </c>
      <c r="AN54" s="455"/>
      <c r="AO54" s="455"/>
      <c r="AP54" s="455"/>
      <c r="AQ54" s="448"/>
      <c r="AR54" s="447"/>
      <c r="AS54" s="447"/>
      <c r="AT54" s="466"/>
      <c r="AU54" s="537">
        <f>AU52+1</f>
        <v>44551</v>
      </c>
      <c r="AV54" s="454" t="str">
        <f>IFERROR(VLOOKUP(AU54,FeiertageBW[#All],2,FALSE),"")</f>
        <v/>
      </c>
      <c r="AW54" s="455"/>
      <c r="AX54" s="455"/>
      <c r="AY54" s="455"/>
      <c r="AZ54" s="448"/>
      <c r="BA54" s="447"/>
      <c r="BB54" s="447"/>
      <c r="BC54" s="449"/>
    </row>
    <row r="55" spans="1:55" ht="21.95" customHeight="1" x14ac:dyDescent="0.25">
      <c r="A55" s="542"/>
      <c r="B55" s="541"/>
      <c r="C55" s="456" t="str">
        <f>IFERROR(VLOOKUP(B54,Ereignistabelle[],2,FALSE),"")</f>
        <v/>
      </c>
      <c r="D55" s="451"/>
      <c r="E55" s="451"/>
      <c r="F55" s="451"/>
      <c r="G55" s="451"/>
      <c r="H55" s="452"/>
      <c r="I55" s="452"/>
      <c r="J55" s="467" t="str">
        <f>IFERROR(VLOOKUP(B54,Serientermine,2,FALSE),"")</f>
        <v/>
      </c>
      <c r="K55" s="541"/>
      <c r="L55" s="456" t="str">
        <f>IFERROR(VLOOKUP(K54,Ereignistabelle[],2,FALSE),"")</f>
        <v/>
      </c>
      <c r="M55" s="451"/>
      <c r="N55" s="451"/>
      <c r="O55" s="451"/>
      <c r="P55" s="451"/>
      <c r="Q55" s="452"/>
      <c r="R55" s="452"/>
      <c r="S55" s="467" t="str">
        <f>IFERROR(VLOOKUP(K54,Serientermine,2,FALSE),"")</f>
        <v/>
      </c>
      <c r="T55" s="546"/>
      <c r="U55" s="456" t="str">
        <f>IFERROR(VLOOKUP(T54,Ereignistabelle[],2,FALSE),"")</f>
        <v/>
      </c>
      <c r="V55" s="451"/>
      <c r="W55" s="451"/>
      <c r="X55" s="451"/>
      <c r="Y55" s="451"/>
      <c r="Z55" s="452"/>
      <c r="AA55" s="452"/>
      <c r="AB55" s="467" t="str">
        <f>IFERROR(VLOOKUP(T54,Serientermine,2,FALSE),"")</f>
        <v/>
      </c>
      <c r="AC55" s="541"/>
      <c r="AD55" s="456" t="str">
        <f>IFERROR(VLOOKUP(AC54,Ereignistabelle[],2,FALSE),"")</f>
        <v/>
      </c>
      <c r="AE55" s="451"/>
      <c r="AF55" s="451"/>
      <c r="AG55" s="451"/>
      <c r="AH55" s="451"/>
      <c r="AI55" s="452"/>
      <c r="AJ55" s="452"/>
      <c r="AK55" s="467" t="str">
        <f>IFERROR(VLOOKUP(AC54,Serientermine,2,FALSE),"")</f>
        <v/>
      </c>
      <c r="AL55" s="541"/>
      <c r="AM55" s="456" t="str">
        <f>IFERROR(VLOOKUP(AL54,Ereignistabelle[],2,FALSE),"")</f>
        <v/>
      </c>
      <c r="AN55" s="451"/>
      <c r="AO55" s="451"/>
      <c r="AP55" s="451"/>
      <c r="AQ55" s="451"/>
      <c r="AR55" s="452"/>
      <c r="AS55" s="452"/>
      <c r="AT55" s="467" t="str">
        <f>IFERROR(VLOOKUP(AL54,Serientermine,2,FALSE),"")</f>
        <v/>
      </c>
      <c r="AU55" s="541"/>
      <c r="AV55" s="456" t="str">
        <f>IFERROR(VLOOKUP(AU54,Ereignistabelle[],2,FALSE),"")</f>
        <v/>
      </c>
      <c r="AW55" s="451"/>
      <c r="AX55" s="451"/>
      <c r="AY55" s="451"/>
      <c r="AZ55" s="451"/>
      <c r="BA55" s="452"/>
      <c r="BB55" s="452"/>
      <c r="BC55" s="453" t="str">
        <f>IFERROR(VLOOKUP(AU54,Serientermine,2,FALSE),"")</f>
        <v/>
      </c>
    </row>
    <row r="56" spans="1:55" ht="21.95" customHeight="1" x14ac:dyDescent="0.25">
      <c r="A56" s="542" t="s">
        <v>13</v>
      </c>
      <c r="B56" s="537">
        <f>B54+1</f>
        <v>44398</v>
      </c>
      <c r="C56" s="454" t="str">
        <f>IFERROR(VLOOKUP(B56,FeiertageBW[#All],2,FALSE),"")</f>
        <v/>
      </c>
      <c r="D56" s="455"/>
      <c r="E56" s="455"/>
      <c r="F56" s="455"/>
      <c r="G56" s="448"/>
      <c r="H56" s="447"/>
      <c r="I56" s="447"/>
      <c r="J56" s="466" t="str">
        <f>IF(B56&lt;&gt;"",TRUNC((B56-WEEKDAY(B56,2)-DATE(YEAR(B56+4-WEEKDAY(B56,2)),1,-10))/7)&amp;"","")</f>
        <v>29</v>
      </c>
      <c r="K56" s="537">
        <f>K54+1</f>
        <v>44426</v>
      </c>
      <c r="L56" s="454" t="str">
        <f>IFERROR(VLOOKUP(K56,FeiertageBW[#All],2,FALSE),"")</f>
        <v/>
      </c>
      <c r="M56" s="455"/>
      <c r="N56" s="455"/>
      <c r="O56" s="455"/>
      <c r="P56" s="448"/>
      <c r="Q56" s="447"/>
      <c r="R56" s="447"/>
      <c r="S56" s="466" t="str">
        <f>IF(K56&lt;&gt;"",TRUNC((K56-WEEKDAY(K56,2)-DATE(YEAR(K56+4-WEEKDAY(K56,2)),1,-10))/7)&amp;"","")</f>
        <v>33</v>
      </c>
      <c r="T56" s="544">
        <f>T54+1</f>
        <v>44461</v>
      </c>
      <c r="U56" s="454" t="str">
        <f>IFERROR(VLOOKUP(T56,FeiertageBW[#All],2,FALSE),"")</f>
        <v/>
      </c>
      <c r="V56" s="455"/>
      <c r="W56" s="455"/>
      <c r="X56" s="455"/>
      <c r="Y56" s="448"/>
      <c r="Z56" s="447"/>
      <c r="AA56" s="447"/>
      <c r="AB56" s="466" t="str">
        <f>IF(T56&lt;&gt;"",TRUNC((T56-WEEKDAY(T56,2)-DATE(YEAR(T56+4-WEEKDAY(T56,2)),1,-10))/7)&amp;"","")</f>
        <v>38</v>
      </c>
      <c r="AC56" s="537">
        <f>AC54+1</f>
        <v>44489</v>
      </c>
      <c r="AD56" s="454" t="str">
        <f>IFERROR(VLOOKUP(AC56,FeiertageBW[#All],2,FALSE),"")</f>
        <v/>
      </c>
      <c r="AE56" s="455"/>
      <c r="AF56" s="455"/>
      <c r="AG56" s="455"/>
      <c r="AH56" s="448"/>
      <c r="AI56" s="447"/>
      <c r="AJ56" s="447"/>
      <c r="AK56" s="466" t="str">
        <f>IF(AC56&lt;&gt;"",TRUNC((AC56-WEEKDAY(AC56,2)-DATE(YEAR(AC56+4-WEEKDAY(AC56,2)),1,-10))/7)&amp;"","")</f>
        <v>42</v>
      </c>
      <c r="AL56" s="537">
        <f>AL54+1</f>
        <v>44517</v>
      </c>
      <c r="AM56" s="454" t="str">
        <f>IFERROR(VLOOKUP(AL56,FeiertageBW[#All],2,FALSE),"")</f>
        <v/>
      </c>
      <c r="AN56" s="455"/>
      <c r="AO56" s="455"/>
      <c r="AP56" s="455"/>
      <c r="AQ56" s="448"/>
      <c r="AR56" s="447"/>
      <c r="AS56" s="447"/>
      <c r="AT56" s="466" t="str">
        <f>IF(AL56&lt;&gt;"",TRUNC((AL56-WEEKDAY(AL56,2)-DATE(YEAR(AL56+4-WEEKDAY(AL56,2)),1,-10))/7)&amp;"","")</f>
        <v>46</v>
      </c>
      <c r="AU56" s="537">
        <f>AU54+1</f>
        <v>44552</v>
      </c>
      <c r="AV56" s="454" t="str">
        <f>IFERROR(VLOOKUP(AU56,FeiertageBW[#All],2,FALSE),"")</f>
        <v/>
      </c>
      <c r="AW56" s="455"/>
      <c r="AX56" s="455"/>
      <c r="AY56" s="455"/>
      <c r="AZ56" s="448"/>
      <c r="BA56" s="447"/>
      <c r="BB56" s="447"/>
      <c r="BC56" s="449" t="str">
        <f>IF(AU56&lt;&gt;"",TRUNC((AU56-WEEKDAY(AU56,2)-DATE(YEAR(AU56+4-WEEKDAY(AU56,2)),1,-10))/7)&amp;"","")</f>
        <v>51</v>
      </c>
    </row>
    <row r="57" spans="1:55" ht="21.95" customHeight="1" x14ac:dyDescent="0.25">
      <c r="A57" s="542"/>
      <c r="B57" s="541"/>
      <c r="C57" s="456" t="str">
        <f>IFERROR(VLOOKUP(B56,Ereignistabelle[],2,FALSE),"")</f>
        <v/>
      </c>
      <c r="D57" s="451"/>
      <c r="E57" s="451"/>
      <c r="F57" s="451"/>
      <c r="G57" s="451"/>
      <c r="H57" s="452"/>
      <c r="I57" s="452"/>
      <c r="J57" s="467" t="str">
        <f>IFERROR(VLOOKUP(B56,Serientermine,2,FALSE),"")</f>
        <v/>
      </c>
      <c r="K57" s="541"/>
      <c r="L57" s="456" t="str">
        <f>IFERROR(VLOOKUP(K56,Ereignistabelle[],2,FALSE),"")</f>
        <v/>
      </c>
      <c r="M57" s="451"/>
      <c r="N57" s="451"/>
      <c r="O57" s="451"/>
      <c r="P57" s="451"/>
      <c r="Q57" s="452"/>
      <c r="R57" s="452"/>
      <c r="S57" s="467" t="str">
        <f>IFERROR(VLOOKUP(K56,Serientermine,2,FALSE),"")</f>
        <v/>
      </c>
      <c r="T57" s="546"/>
      <c r="U57" s="456" t="str">
        <f>IFERROR(VLOOKUP(T56,Ereignistabelle[],2,FALSE),"")</f>
        <v/>
      </c>
      <c r="V57" s="451"/>
      <c r="W57" s="451"/>
      <c r="X57" s="451"/>
      <c r="Y57" s="451"/>
      <c r="Z57" s="452"/>
      <c r="AA57" s="452"/>
      <c r="AB57" s="467" t="str">
        <f>IFERROR(VLOOKUP(T56,Serientermine,2,FALSE),"")</f>
        <v/>
      </c>
      <c r="AC57" s="541"/>
      <c r="AD57" s="456" t="str">
        <f>IFERROR(VLOOKUP(AC56,Ereignistabelle[],2,FALSE),"")</f>
        <v/>
      </c>
      <c r="AE57" s="451"/>
      <c r="AF57" s="451"/>
      <c r="AG57" s="451"/>
      <c r="AH57" s="451"/>
      <c r="AI57" s="452"/>
      <c r="AJ57" s="452"/>
      <c r="AK57" s="467" t="str">
        <f>IFERROR(VLOOKUP(AC56,Serientermine,2,FALSE),"")</f>
        <v/>
      </c>
      <c r="AL57" s="541"/>
      <c r="AM57" s="456" t="str">
        <f>IFERROR(VLOOKUP(AL56,Ereignistabelle[],2,FALSE),"")</f>
        <v/>
      </c>
      <c r="AN57" s="451"/>
      <c r="AO57" s="451"/>
      <c r="AP57" s="451"/>
      <c r="AQ57" s="451"/>
      <c r="AR57" s="452"/>
      <c r="AS57" s="452"/>
      <c r="AT57" s="467" t="str">
        <f>IFERROR(VLOOKUP(AL56,Serientermine,2,FALSE),"")</f>
        <v/>
      </c>
      <c r="AU57" s="541"/>
      <c r="AV57" s="456" t="str">
        <f>IFERROR(VLOOKUP(AU56,Ereignistabelle[],2,FALSE),"")</f>
        <v/>
      </c>
      <c r="AW57" s="451"/>
      <c r="AX57" s="451"/>
      <c r="AY57" s="451"/>
      <c r="AZ57" s="451"/>
      <c r="BA57" s="452"/>
      <c r="BB57" s="452"/>
      <c r="BC57" s="453" t="str">
        <f>IFERROR(VLOOKUP(AU56,Serientermine,2,FALSE),"")</f>
        <v/>
      </c>
    </row>
    <row r="58" spans="1:55" ht="21.95" customHeight="1" x14ac:dyDescent="0.25">
      <c r="A58" s="542" t="s">
        <v>12</v>
      </c>
      <c r="B58" s="537">
        <f>B56+1</f>
        <v>44399</v>
      </c>
      <c r="C58" s="454" t="str">
        <f>IFERROR(VLOOKUP(B58,FeiertageBW[#All],2,FALSE),"")</f>
        <v/>
      </c>
      <c r="D58" s="455"/>
      <c r="E58" s="455"/>
      <c r="F58" s="455"/>
      <c r="G58" s="448"/>
      <c r="H58" s="447"/>
      <c r="I58" s="447"/>
      <c r="J58" s="466"/>
      <c r="K58" s="537">
        <f>K56+1</f>
        <v>44427</v>
      </c>
      <c r="L58" s="454" t="str">
        <f>IFERROR(VLOOKUP(K58,FeiertageBW[#All],2,FALSE),"")</f>
        <v/>
      </c>
      <c r="M58" s="455"/>
      <c r="N58" s="455"/>
      <c r="O58" s="455"/>
      <c r="P58" s="448"/>
      <c r="Q58" s="447"/>
      <c r="R58" s="447"/>
      <c r="S58" s="466"/>
      <c r="T58" s="544">
        <f>T56+1</f>
        <v>44462</v>
      </c>
      <c r="U58" s="454" t="str">
        <f>IFERROR(VLOOKUP(T58,FeiertageBW[#All],2,FALSE),"")</f>
        <v/>
      </c>
      <c r="V58" s="455"/>
      <c r="W58" s="455"/>
      <c r="X58" s="455"/>
      <c r="Y58" s="448"/>
      <c r="Z58" s="447"/>
      <c r="AA58" s="447"/>
      <c r="AB58" s="466"/>
      <c r="AC58" s="537">
        <f>AC56+1</f>
        <v>44490</v>
      </c>
      <c r="AD58" s="454" t="str">
        <f>IFERROR(VLOOKUP(AC58,FeiertageBW[#All],2,FALSE),"")</f>
        <v/>
      </c>
      <c r="AE58" s="455"/>
      <c r="AF58" s="455"/>
      <c r="AG58" s="455"/>
      <c r="AH58" s="448"/>
      <c r="AI58" s="447"/>
      <c r="AJ58" s="447"/>
      <c r="AK58" s="466"/>
      <c r="AL58" s="537">
        <f>AL56+1</f>
        <v>44518</v>
      </c>
      <c r="AM58" s="454" t="str">
        <f>IFERROR(VLOOKUP(AL58,FeiertageBW[#All],2,FALSE),"")</f>
        <v/>
      </c>
      <c r="AN58" s="455"/>
      <c r="AO58" s="455"/>
      <c r="AP58" s="455"/>
      <c r="AQ58" s="448"/>
      <c r="AR58" s="447"/>
      <c r="AS58" s="447"/>
      <c r="AT58" s="466"/>
      <c r="AU58" s="537">
        <f>AU56+1</f>
        <v>44553</v>
      </c>
      <c r="AV58" s="454" t="str">
        <f>IFERROR(VLOOKUP(AU58,FeiertageBW[#All],2,FALSE),"")</f>
        <v/>
      </c>
      <c r="AW58" s="455"/>
      <c r="AX58" s="455"/>
      <c r="AY58" s="455"/>
      <c r="AZ58" s="448"/>
      <c r="BA58" s="447"/>
      <c r="BB58" s="447"/>
      <c r="BC58" s="449"/>
    </row>
    <row r="59" spans="1:55" ht="21.95" customHeight="1" x14ac:dyDescent="0.25">
      <c r="A59" s="542"/>
      <c r="B59" s="541"/>
      <c r="C59" s="456" t="str">
        <f>IFERROR(VLOOKUP(B58,Ereignistabelle[],2,FALSE),"")</f>
        <v/>
      </c>
      <c r="D59" s="451"/>
      <c r="E59" s="451"/>
      <c r="F59" s="451"/>
      <c r="G59" s="451"/>
      <c r="H59" s="452"/>
      <c r="I59" s="452"/>
      <c r="J59" s="467" t="str">
        <f>IFERROR(VLOOKUP(B58,Serientermine,2,FALSE),"")</f>
        <v/>
      </c>
      <c r="K59" s="541"/>
      <c r="L59" s="456" t="str">
        <f>IFERROR(VLOOKUP(K58,Ereignistabelle[],2,FALSE),"")</f>
        <v/>
      </c>
      <c r="M59" s="451"/>
      <c r="N59" s="451"/>
      <c r="O59" s="451"/>
      <c r="P59" s="451"/>
      <c r="Q59" s="452"/>
      <c r="R59" s="452"/>
      <c r="S59" s="467" t="str">
        <f>IFERROR(VLOOKUP(K58,Serientermine,2,FALSE),"")</f>
        <v/>
      </c>
      <c r="T59" s="546"/>
      <c r="U59" s="456" t="str">
        <f>IFERROR(VLOOKUP(T58,Ereignistabelle[],2,FALSE),"")</f>
        <v/>
      </c>
      <c r="V59" s="451"/>
      <c r="W59" s="451"/>
      <c r="X59" s="451"/>
      <c r="Y59" s="451"/>
      <c r="Z59" s="452"/>
      <c r="AA59" s="452"/>
      <c r="AB59" s="467" t="str">
        <f>IFERROR(VLOOKUP(T58,Serientermine,2,FALSE),"")</f>
        <v/>
      </c>
      <c r="AC59" s="541"/>
      <c r="AD59" s="456" t="str">
        <f>IFERROR(VLOOKUP(AC58,Ereignistabelle[],2,FALSE),"")</f>
        <v/>
      </c>
      <c r="AE59" s="451"/>
      <c r="AF59" s="451"/>
      <c r="AG59" s="451"/>
      <c r="AH59" s="451"/>
      <c r="AI59" s="452"/>
      <c r="AJ59" s="452"/>
      <c r="AK59" s="467" t="str">
        <f>IFERROR(VLOOKUP(AC58,Serientermine,2,FALSE),"")</f>
        <v/>
      </c>
      <c r="AL59" s="541"/>
      <c r="AM59" s="456" t="str">
        <f>IFERROR(VLOOKUP(AL58,Ereignistabelle[],2,FALSE),"")</f>
        <v/>
      </c>
      <c r="AN59" s="451"/>
      <c r="AO59" s="451"/>
      <c r="AP59" s="451"/>
      <c r="AQ59" s="451"/>
      <c r="AR59" s="452"/>
      <c r="AS59" s="452"/>
      <c r="AT59" s="467" t="str">
        <f>IFERROR(VLOOKUP(AL58,Serientermine,2,FALSE),"")</f>
        <v/>
      </c>
      <c r="AU59" s="541"/>
      <c r="AV59" s="456" t="str">
        <f>IFERROR(VLOOKUP(AU58,Ereignistabelle[],2,FALSE),"")</f>
        <v/>
      </c>
      <c r="AW59" s="451"/>
      <c r="AX59" s="451"/>
      <c r="AY59" s="451"/>
      <c r="AZ59" s="451"/>
      <c r="BA59" s="452"/>
      <c r="BB59" s="452"/>
      <c r="BC59" s="453" t="str">
        <f>IFERROR(VLOOKUP(AU58,Serientermine,2,FALSE),"")</f>
        <v/>
      </c>
    </row>
    <row r="60" spans="1:55" ht="21.95" customHeight="1" x14ac:dyDescent="0.25">
      <c r="A60" s="542" t="s">
        <v>15</v>
      </c>
      <c r="B60" s="537">
        <f>B58+1</f>
        <v>44400</v>
      </c>
      <c r="C60" s="454" t="str">
        <f>IFERROR(VLOOKUP(B60,FeiertageBW[#All],2,FALSE),"")</f>
        <v/>
      </c>
      <c r="D60" s="455"/>
      <c r="E60" s="455"/>
      <c r="F60" s="455"/>
      <c r="G60" s="448"/>
      <c r="H60" s="447"/>
      <c r="I60" s="447"/>
      <c r="J60" s="466"/>
      <c r="K60" s="537">
        <f>K58+1</f>
        <v>44428</v>
      </c>
      <c r="L60" s="454" t="str">
        <f>IFERROR(VLOOKUP(K60,FeiertageBW[#All],2,FALSE),"")</f>
        <v/>
      </c>
      <c r="M60" s="455"/>
      <c r="N60" s="455"/>
      <c r="O60" s="455"/>
      <c r="P60" s="448"/>
      <c r="Q60" s="447"/>
      <c r="R60" s="447"/>
      <c r="S60" s="466"/>
      <c r="T60" s="544">
        <f>T58+1</f>
        <v>44463</v>
      </c>
      <c r="U60" s="454" t="str">
        <f>IFERROR(VLOOKUP(T60,FeiertageBW[#All],2,FALSE),"")</f>
        <v/>
      </c>
      <c r="V60" s="455"/>
      <c r="W60" s="455"/>
      <c r="X60" s="455"/>
      <c r="Y60" s="448"/>
      <c r="Z60" s="447"/>
      <c r="AA60" s="447"/>
      <c r="AB60" s="466"/>
      <c r="AC60" s="537">
        <f>AC58+1</f>
        <v>44491</v>
      </c>
      <c r="AD60" s="454" t="str">
        <f>IFERROR(VLOOKUP(AC60,FeiertageBW[#All],2,FALSE),"")</f>
        <v/>
      </c>
      <c r="AE60" s="455"/>
      <c r="AF60" s="455"/>
      <c r="AG60" s="455"/>
      <c r="AH60" s="448"/>
      <c r="AI60" s="447"/>
      <c r="AJ60" s="447"/>
      <c r="AK60" s="466"/>
      <c r="AL60" s="537">
        <f>AL58+1</f>
        <v>44519</v>
      </c>
      <c r="AM60" s="454" t="str">
        <f>IFERROR(VLOOKUP(AL60,FeiertageBW[#All],2,FALSE),"")</f>
        <v/>
      </c>
      <c r="AN60" s="455"/>
      <c r="AO60" s="455"/>
      <c r="AP60" s="455"/>
      <c r="AQ60" s="448"/>
      <c r="AR60" s="447"/>
      <c r="AS60" s="447"/>
      <c r="AT60" s="466"/>
      <c r="AU60" s="537">
        <f>AU58+1</f>
        <v>44554</v>
      </c>
      <c r="AV60" s="454" t="str">
        <f>IFERROR(VLOOKUP(AU60,FeiertageBW[#All],2,FALSE),"")</f>
        <v/>
      </c>
      <c r="AW60" s="455"/>
      <c r="AX60" s="455"/>
      <c r="AY60" s="455"/>
      <c r="AZ60" s="448"/>
      <c r="BA60" s="447"/>
      <c r="BB60" s="447"/>
      <c r="BC60" s="449"/>
    </row>
    <row r="61" spans="1:55" ht="21.95" customHeight="1" x14ac:dyDescent="0.25">
      <c r="A61" s="542"/>
      <c r="B61" s="541"/>
      <c r="C61" s="456" t="str">
        <f>IFERROR(VLOOKUP(B60,Ereignistabelle[],2,FALSE),"")</f>
        <v/>
      </c>
      <c r="D61" s="451"/>
      <c r="E61" s="451"/>
      <c r="F61" s="451"/>
      <c r="G61" s="451"/>
      <c r="H61" s="452"/>
      <c r="I61" s="452"/>
      <c r="J61" s="467" t="str">
        <f>IFERROR(VLOOKUP(B60,Serientermine,2,FALSE),"")</f>
        <v/>
      </c>
      <c r="K61" s="541"/>
      <c r="L61" s="456" t="str">
        <f>IFERROR(VLOOKUP(K60,Ereignistabelle[],2,FALSE),"")</f>
        <v/>
      </c>
      <c r="M61" s="451"/>
      <c r="N61" s="451"/>
      <c r="O61" s="451"/>
      <c r="P61" s="451"/>
      <c r="Q61" s="452"/>
      <c r="R61" s="452"/>
      <c r="S61" s="467" t="str">
        <f>IFERROR(VLOOKUP(K60,Serientermine,2,FALSE),"")</f>
        <v/>
      </c>
      <c r="T61" s="546"/>
      <c r="U61" s="456" t="str">
        <f>IFERROR(VLOOKUP(T60,Ereignistabelle[],2,FALSE),"")</f>
        <v/>
      </c>
      <c r="V61" s="451"/>
      <c r="W61" s="451"/>
      <c r="X61" s="451"/>
      <c r="Y61" s="451"/>
      <c r="Z61" s="452"/>
      <c r="AA61" s="452"/>
      <c r="AB61" s="467" t="str">
        <f>IFERROR(VLOOKUP(T60,Serientermine,2,FALSE),"")</f>
        <v/>
      </c>
      <c r="AC61" s="541"/>
      <c r="AD61" s="456" t="str">
        <f>IFERROR(VLOOKUP(AC60,Ereignistabelle[],2,FALSE),"")</f>
        <v/>
      </c>
      <c r="AE61" s="451"/>
      <c r="AF61" s="451"/>
      <c r="AG61" s="451"/>
      <c r="AH61" s="451"/>
      <c r="AI61" s="452"/>
      <c r="AJ61" s="452"/>
      <c r="AK61" s="467" t="str">
        <f>IFERROR(VLOOKUP(AC60,Serientermine,2,FALSE),"")</f>
        <v/>
      </c>
      <c r="AL61" s="541"/>
      <c r="AM61" s="456" t="str">
        <f>IFERROR(VLOOKUP(AL60,Ereignistabelle[],2,FALSE),"")</f>
        <v/>
      </c>
      <c r="AN61" s="451"/>
      <c r="AO61" s="451"/>
      <c r="AP61" s="451"/>
      <c r="AQ61" s="451"/>
      <c r="AR61" s="452"/>
      <c r="AS61" s="452"/>
      <c r="AT61" s="467" t="str">
        <f>IFERROR(VLOOKUP(AL60,Serientermine,2,FALSE),"")</f>
        <v/>
      </c>
      <c r="AU61" s="541"/>
      <c r="AV61" s="456" t="str">
        <f>IFERROR(VLOOKUP(AU60,Ereignistabelle[],2,FALSE),"")</f>
        <v/>
      </c>
      <c r="AW61" s="451"/>
      <c r="AX61" s="451"/>
      <c r="AY61" s="451"/>
      <c r="AZ61" s="451"/>
      <c r="BA61" s="452"/>
      <c r="BB61" s="452"/>
      <c r="BC61" s="453" t="str">
        <f>IFERROR(VLOOKUP(AU60,Serientermine,2,FALSE),"")</f>
        <v/>
      </c>
    </row>
    <row r="62" spans="1:55" ht="21.95" customHeight="1" x14ac:dyDescent="0.25">
      <c r="A62" s="547" t="s">
        <v>16</v>
      </c>
      <c r="B62" s="539">
        <f>B60+1</f>
        <v>44401</v>
      </c>
      <c r="C62" s="457" t="str">
        <f>IFERROR(VLOOKUP(B62,FeiertageBW[#All],2,FALSE),"")</f>
        <v/>
      </c>
      <c r="D62" s="458"/>
      <c r="E62" s="458"/>
      <c r="F62" s="458"/>
      <c r="G62" s="459"/>
      <c r="H62" s="460"/>
      <c r="I62" s="460"/>
      <c r="J62" s="468"/>
      <c r="K62" s="539">
        <f>K60+1</f>
        <v>44429</v>
      </c>
      <c r="L62" s="457" t="str">
        <f>IFERROR(VLOOKUP(K62,FeiertageBW[#All],2,FALSE),"")</f>
        <v/>
      </c>
      <c r="M62" s="458"/>
      <c r="N62" s="458"/>
      <c r="O62" s="458"/>
      <c r="P62" s="459"/>
      <c r="Q62" s="460"/>
      <c r="R62" s="460"/>
      <c r="S62" s="468"/>
      <c r="T62" s="539">
        <f>T60+1</f>
        <v>44464</v>
      </c>
      <c r="U62" s="457" t="str">
        <f>IFERROR(VLOOKUP(T62,FeiertageBW[#All],2,FALSE),"")</f>
        <v/>
      </c>
      <c r="V62" s="458"/>
      <c r="W62" s="458"/>
      <c r="X62" s="458"/>
      <c r="Y62" s="459"/>
      <c r="Z62" s="460"/>
      <c r="AA62" s="460"/>
      <c r="AB62" s="468"/>
      <c r="AC62" s="539">
        <f>AC60+1</f>
        <v>44492</v>
      </c>
      <c r="AD62" s="457" t="str">
        <f>IFERROR(VLOOKUP(AC62,FeiertageBW[#All],2,FALSE),"")</f>
        <v/>
      </c>
      <c r="AE62" s="458"/>
      <c r="AF62" s="458"/>
      <c r="AG62" s="458"/>
      <c r="AH62" s="459"/>
      <c r="AI62" s="460"/>
      <c r="AJ62" s="460"/>
      <c r="AK62" s="468"/>
      <c r="AL62" s="539">
        <f>AL60+1</f>
        <v>44520</v>
      </c>
      <c r="AM62" s="457" t="str">
        <f>IFERROR(VLOOKUP(AL62,FeiertageBW[#All],2,FALSE),"")</f>
        <v/>
      </c>
      <c r="AN62" s="458"/>
      <c r="AO62" s="458"/>
      <c r="AP62" s="458"/>
      <c r="AQ62" s="459"/>
      <c r="AR62" s="460"/>
      <c r="AS62" s="460"/>
      <c r="AT62" s="468"/>
      <c r="AU62" s="539">
        <f>AU60+1</f>
        <v>44555</v>
      </c>
      <c r="AV62" s="457" t="str">
        <f>IFERROR(VLOOKUP(AU62,FeiertageBW[#All],2,FALSE),"")</f>
        <v>1. Weihnachtstag</v>
      </c>
      <c r="AW62" s="458"/>
      <c r="AX62" s="458"/>
      <c r="AY62" s="458"/>
      <c r="AZ62" s="459"/>
      <c r="BA62" s="460"/>
      <c r="BB62" s="460"/>
      <c r="BC62" s="461"/>
    </row>
    <row r="63" spans="1:55" ht="21.95" customHeight="1" x14ac:dyDescent="0.25">
      <c r="A63" s="547"/>
      <c r="B63" s="540"/>
      <c r="C63" s="462" t="str">
        <f>IFERROR(VLOOKUP(B62,Ereignistabelle[],2,FALSE),"")</f>
        <v/>
      </c>
      <c r="D63" s="463"/>
      <c r="E63" s="463"/>
      <c r="F63" s="463"/>
      <c r="G63" s="463"/>
      <c r="H63" s="464"/>
      <c r="I63" s="464"/>
      <c r="J63" s="469" t="str">
        <f>IFERROR(VLOOKUP(B62,Serientermine,2,FALSE),"")</f>
        <v/>
      </c>
      <c r="K63" s="540"/>
      <c r="L63" s="462" t="str">
        <f>IFERROR(VLOOKUP(K62,Ereignistabelle[],2,FALSE),"")</f>
        <v/>
      </c>
      <c r="M63" s="463"/>
      <c r="N63" s="463"/>
      <c r="O63" s="463"/>
      <c r="P63" s="463"/>
      <c r="Q63" s="464"/>
      <c r="R63" s="464"/>
      <c r="S63" s="469" t="str">
        <f>IFERROR(VLOOKUP(K62,Serientermine,2,FALSE),"")</f>
        <v/>
      </c>
      <c r="T63" s="540"/>
      <c r="U63" s="462" t="str">
        <f>IFERROR(VLOOKUP(T62,Ereignistabelle[],2,FALSE),"")</f>
        <v/>
      </c>
      <c r="V63" s="463"/>
      <c r="W63" s="463"/>
      <c r="X63" s="463"/>
      <c r="Y63" s="463"/>
      <c r="Z63" s="464"/>
      <c r="AA63" s="464"/>
      <c r="AB63" s="469" t="str">
        <f>IFERROR(VLOOKUP(T62,Serientermine,2,FALSE),"")</f>
        <v/>
      </c>
      <c r="AC63" s="540"/>
      <c r="AD63" s="462" t="str">
        <f>IFERROR(VLOOKUP(AC62,Ereignistabelle[],2,FALSE),"")</f>
        <v/>
      </c>
      <c r="AE63" s="463"/>
      <c r="AF63" s="463"/>
      <c r="AG63" s="463"/>
      <c r="AH63" s="463"/>
      <c r="AI63" s="464"/>
      <c r="AJ63" s="464"/>
      <c r="AK63" s="469" t="str">
        <f>IFERROR(VLOOKUP(AC62,Serientermine,2,FALSE),"")</f>
        <v/>
      </c>
      <c r="AL63" s="540"/>
      <c r="AM63" s="462" t="str">
        <f>IFERROR(VLOOKUP(AL62,Ereignistabelle[],2,FALSE),"")</f>
        <v/>
      </c>
      <c r="AN63" s="463"/>
      <c r="AO63" s="463"/>
      <c r="AP63" s="463"/>
      <c r="AQ63" s="463"/>
      <c r="AR63" s="464"/>
      <c r="AS63" s="464"/>
      <c r="AT63" s="469" t="str">
        <f>IFERROR(VLOOKUP(AL62,Serientermine,2,FALSE),"")</f>
        <v/>
      </c>
      <c r="AU63" s="540"/>
      <c r="AV63" s="462" t="str">
        <f>IFERROR(VLOOKUP(AU62,Ereignistabelle[],2,FALSE),"")</f>
        <v/>
      </c>
      <c r="AW63" s="463"/>
      <c r="AX63" s="463"/>
      <c r="AY63" s="463"/>
      <c r="AZ63" s="463"/>
      <c r="BA63" s="464"/>
      <c r="BB63" s="464"/>
      <c r="BC63" s="465" t="str">
        <f>IFERROR(VLOOKUP(AU62,Serientermine,2,FALSE),"")</f>
        <v/>
      </c>
    </row>
    <row r="64" spans="1:55" ht="21.95" customHeight="1" x14ac:dyDescent="0.25">
      <c r="A64" s="547" t="s">
        <v>17</v>
      </c>
      <c r="B64" s="539">
        <f>B62+1</f>
        <v>44402</v>
      </c>
      <c r="C64" s="457" t="str">
        <f>IFERROR(VLOOKUP(B64,FeiertageBW[#All],2,FALSE),"")</f>
        <v/>
      </c>
      <c r="D64" s="458"/>
      <c r="E64" s="458"/>
      <c r="F64" s="458"/>
      <c r="G64" s="459"/>
      <c r="H64" s="460"/>
      <c r="I64" s="460"/>
      <c r="J64" s="468"/>
      <c r="K64" s="539">
        <f>K62+1</f>
        <v>44430</v>
      </c>
      <c r="L64" s="457" t="str">
        <f>IFERROR(VLOOKUP(K64,FeiertageBW[#All],2,FALSE),"")</f>
        <v/>
      </c>
      <c r="M64" s="458"/>
      <c r="N64" s="458"/>
      <c r="O64" s="458"/>
      <c r="P64" s="459"/>
      <c r="Q64" s="460"/>
      <c r="R64" s="460"/>
      <c r="S64" s="468"/>
      <c r="T64" s="539">
        <f>T62+1</f>
        <v>44465</v>
      </c>
      <c r="U64" s="457" t="str">
        <f>IFERROR(VLOOKUP(T64,FeiertageBW[#All],2,FALSE),"")</f>
        <v/>
      </c>
      <c r="V64" s="458"/>
      <c r="W64" s="458"/>
      <c r="X64" s="458"/>
      <c r="Y64" s="459"/>
      <c r="Z64" s="460"/>
      <c r="AA64" s="460"/>
      <c r="AB64" s="468"/>
      <c r="AC64" s="539">
        <f>AC62+1</f>
        <v>44493</v>
      </c>
      <c r="AD64" s="457" t="str">
        <f>IFERROR(VLOOKUP(AC64,FeiertageBW[#All],2,FALSE),"")</f>
        <v/>
      </c>
      <c r="AE64" s="458"/>
      <c r="AF64" s="458"/>
      <c r="AG64" s="458"/>
      <c r="AH64" s="459"/>
      <c r="AI64" s="460"/>
      <c r="AJ64" s="460"/>
      <c r="AK64" s="468"/>
      <c r="AL64" s="539">
        <f>AL62+1</f>
        <v>44521</v>
      </c>
      <c r="AM64" s="457" t="str">
        <f>IFERROR(VLOOKUP(AL64,FeiertageBW[#All],2,FALSE),"")</f>
        <v/>
      </c>
      <c r="AN64" s="458"/>
      <c r="AO64" s="458"/>
      <c r="AP64" s="458"/>
      <c r="AQ64" s="459"/>
      <c r="AR64" s="460"/>
      <c r="AS64" s="460"/>
      <c r="AT64" s="468"/>
      <c r="AU64" s="539">
        <f>AU62+1</f>
        <v>44556</v>
      </c>
      <c r="AV64" s="457" t="str">
        <f>IFERROR(VLOOKUP(AU64,FeiertageBW[#All],2,FALSE),"")</f>
        <v>2. Weihnachtstag</v>
      </c>
      <c r="AW64" s="458"/>
      <c r="AX64" s="458"/>
      <c r="AY64" s="458"/>
      <c r="AZ64" s="459"/>
      <c r="BA64" s="460"/>
      <c r="BB64" s="460"/>
      <c r="BC64" s="461"/>
    </row>
    <row r="65" spans="1:55" ht="21.95" customHeight="1" x14ac:dyDescent="0.25">
      <c r="A65" s="547"/>
      <c r="B65" s="540"/>
      <c r="C65" s="462" t="str">
        <f>IFERROR(VLOOKUP(B64,Ereignistabelle[],2,FALSE),"")</f>
        <v/>
      </c>
      <c r="D65" s="463"/>
      <c r="E65" s="463"/>
      <c r="F65" s="463"/>
      <c r="G65" s="463"/>
      <c r="H65" s="464"/>
      <c r="I65" s="464"/>
      <c r="J65" s="469" t="str">
        <f>IFERROR(VLOOKUP(B64,Serientermine,2,FALSE),"")</f>
        <v/>
      </c>
      <c r="K65" s="540"/>
      <c r="L65" s="462" t="str">
        <f>IFERROR(VLOOKUP(K64,Ereignistabelle[],2,FALSE),"")</f>
        <v/>
      </c>
      <c r="M65" s="463"/>
      <c r="N65" s="463"/>
      <c r="O65" s="463"/>
      <c r="P65" s="463"/>
      <c r="Q65" s="464"/>
      <c r="R65" s="464"/>
      <c r="S65" s="469" t="str">
        <f>IFERROR(VLOOKUP(K64,Serientermine,2,FALSE),"")</f>
        <v/>
      </c>
      <c r="T65" s="540"/>
      <c r="U65" s="462" t="str">
        <f>IFERROR(VLOOKUP(T64,Ereignistabelle[],2,FALSE),"")</f>
        <v/>
      </c>
      <c r="V65" s="463"/>
      <c r="W65" s="463"/>
      <c r="X65" s="463"/>
      <c r="Y65" s="463"/>
      <c r="Z65" s="464"/>
      <c r="AA65" s="464"/>
      <c r="AB65" s="469" t="str">
        <f>IFERROR(VLOOKUP(T64,Serientermine,2,FALSE),"")</f>
        <v/>
      </c>
      <c r="AC65" s="540"/>
      <c r="AD65" s="462" t="str">
        <f>IFERROR(VLOOKUP(AC64,Ereignistabelle[],2,FALSE),"")</f>
        <v/>
      </c>
      <c r="AE65" s="463"/>
      <c r="AF65" s="463"/>
      <c r="AG65" s="463"/>
      <c r="AH65" s="463"/>
      <c r="AI65" s="464"/>
      <c r="AJ65" s="464"/>
      <c r="AK65" s="469" t="str">
        <f>IFERROR(VLOOKUP(AC64,Serientermine,2,FALSE),"")</f>
        <v/>
      </c>
      <c r="AL65" s="540"/>
      <c r="AM65" s="462" t="str">
        <f>IFERROR(VLOOKUP(AL64,Ereignistabelle[],2,FALSE),"")</f>
        <v/>
      </c>
      <c r="AN65" s="463"/>
      <c r="AO65" s="463"/>
      <c r="AP65" s="463"/>
      <c r="AQ65" s="463"/>
      <c r="AR65" s="464"/>
      <c r="AS65" s="464"/>
      <c r="AT65" s="469" t="str">
        <f>IFERROR(VLOOKUP(AL64,Serientermine,2,FALSE),"")</f>
        <v/>
      </c>
      <c r="AU65" s="540"/>
      <c r="AV65" s="462" t="str">
        <f>IFERROR(VLOOKUP(AU64,Ereignistabelle[],2,FALSE),"")</f>
        <v/>
      </c>
      <c r="AW65" s="463"/>
      <c r="AX65" s="463"/>
      <c r="AY65" s="463"/>
      <c r="AZ65" s="463"/>
      <c r="BA65" s="464"/>
      <c r="BB65" s="464"/>
      <c r="BC65" s="465" t="str">
        <f>IFERROR(VLOOKUP(AU64,Serientermine,2,FALSE),"")</f>
        <v/>
      </c>
    </row>
    <row r="66" spans="1:55" ht="21.95" customHeight="1" x14ac:dyDescent="0.25">
      <c r="A66" s="542" t="s">
        <v>18</v>
      </c>
      <c r="B66" s="537">
        <f>B64+1</f>
        <v>44403</v>
      </c>
      <c r="C66" s="454" t="str">
        <f>IFERROR(VLOOKUP(B66,FeiertageBW[#All],2,FALSE),"")</f>
        <v/>
      </c>
      <c r="D66" s="455"/>
      <c r="E66" s="455"/>
      <c r="F66" s="455"/>
      <c r="G66" s="448"/>
      <c r="H66" s="447"/>
      <c r="I66" s="447"/>
      <c r="J66" s="466"/>
      <c r="K66" s="537">
        <f>K64+1</f>
        <v>44431</v>
      </c>
      <c r="L66" s="454" t="str">
        <f>IFERROR(VLOOKUP(K66,FeiertageBW[#All],2,FALSE),"")</f>
        <v/>
      </c>
      <c r="M66" s="455"/>
      <c r="N66" s="455"/>
      <c r="O66" s="455"/>
      <c r="P66" s="448"/>
      <c r="Q66" s="447"/>
      <c r="R66" s="447"/>
      <c r="S66" s="466"/>
      <c r="T66" s="544">
        <f>T64+1</f>
        <v>44466</v>
      </c>
      <c r="U66" s="454" t="str">
        <f>IFERROR(VLOOKUP(T66,FeiertageBW[#All],2,FALSE),"")</f>
        <v/>
      </c>
      <c r="V66" s="455"/>
      <c r="W66" s="455"/>
      <c r="X66" s="455"/>
      <c r="Y66" s="448"/>
      <c r="Z66" s="447"/>
      <c r="AA66" s="447"/>
      <c r="AB66" s="466"/>
      <c r="AC66" s="537">
        <f>AC64+1</f>
        <v>44494</v>
      </c>
      <c r="AD66" s="454" t="str">
        <f>IFERROR(VLOOKUP(AC66,FeiertageBW[#All],2,FALSE),"")</f>
        <v/>
      </c>
      <c r="AE66" s="455"/>
      <c r="AF66" s="455"/>
      <c r="AG66" s="455"/>
      <c r="AH66" s="448"/>
      <c r="AI66" s="447"/>
      <c r="AJ66" s="447"/>
      <c r="AK66" s="466"/>
      <c r="AL66" s="537">
        <f>AL64+1</f>
        <v>44522</v>
      </c>
      <c r="AM66" s="454" t="str">
        <f>IFERROR(VLOOKUP(AL66,FeiertageBW[#All],2,FALSE),"")</f>
        <v/>
      </c>
      <c r="AN66" s="455"/>
      <c r="AO66" s="455"/>
      <c r="AP66" s="455"/>
      <c r="AQ66" s="448"/>
      <c r="AR66" s="447"/>
      <c r="AS66" s="447"/>
      <c r="AT66" s="466"/>
      <c r="AU66" s="537">
        <f>AU64+1</f>
        <v>44557</v>
      </c>
      <c r="AV66" s="454" t="str">
        <f>IFERROR(VLOOKUP(AU66,FeiertageBW[#All],2,FALSE),"")</f>
        <v/>
      </c>
      <c r="AW66" s="455"/>
      <c r="AX66" s="455"/>
      <c r="AY66" s="455"/>
      <c r="AZ66" s="448"/>
      <c r="BA66" s="447"/>
      <c r="BB66" s="447"/>
      <c r="BC66" s="449"/>
    </row>
    <row r="67" spans="1:55" ht="21.95" customHeight="1" x14ac:dyDescent="0.25">
      <c r="A67" s="542"/>
      <c r="B67" s="541"/>
      <c r="C67" s="456" t="str">
        <f>IFERROR(VLOOKUP(B66,Ereignistabelle[],2,FALSE),"")</f>
        <v/>
      </c>
      <c r="D67" s="451"/>
      <c r="E67" s="451"/>
      <c r="F67" s="451"/>
      <c r="G67" s="451"/>
      <c r="H67" s="452"/>
      <c r="I67" s="452"/>
      <c r="J67" s="467" t="str">
        <f>IFERROR(VLOOKUP(B66,Serientermine,2,FALSE),"")</f>
        <v/>
      </c>
      <c r="K67" s="541"/>
      <c r="L67" s="456" t="str">
        <f>IFERROR(VLOOKUP(K66,Ereignistabelle[],2,FALSE),"")</f>
        <v/>
      </c>
      <c r="M67" s="451"/>
      <c r="N67" s="451"/>
      <c r="O67" s="451"/>
      <c r="P67" s="451"/>
      <c r="Q67" s="452"/>
      <c r="R67" s="452"/>
      <c r="S67" s="467" t="str">
        <f>IFERROR(VLOOKUP(K66,Serientermine,2,FALSE),"")</f>
        <v/>
      </c>
      <c r="T67" s="546"/>
      <c r="U67" s="456" t="str">
        <f>IFERROR(VLOOKUP(T66,Ereignistabelle[],2,FALSE),"")</f>
        <v/>
      </c>
      <c r="V67" s="451"/>
      <c r="W67" s="451"/>
      <c r="X67" s="451"/>
      <c r="Y67" s="451"/>
      <c r="Z67" s="452"/>
      <c r="AA67" s="452"/>
      <c r="AB67" s="467" t="str">
        <f>IFERROR(VLOOKUP(T66,Serientermine,2,FALSE),"")</f>
        <v/>
      </c>
      <c r="AC67" s="541"/>
      <c r="AD67" s="456" t="str">
        <f>IFERROR(VLOOKUP(AC66,Ereignistabelle[],2,FALSE),"")</f>
        <v/>
      </c>
      <c r="AE67" s="451"/>
      <c r="AF67" s="451"/>
      <c r="AG67" s="451"/>
      <c r="AH67" s="451"/>
      <c r="AI67" s="452"/>
      <c r="AJ67" s="452"/>
      <c r="AK67" s="467" t="str">
        <f>IFERROR(VLOOKUP(AC66,Serientermine,2,FALSE),"")</f>
        <v/>
      </c>
      <c r="AL67" s="541"/>
      <c r="AM67" s="456" t="str">
        <f>IFERROR(VLOOKUP(AL66,Ereignistabelle[],2,FALSE),"")</f>
        <v>Namenstag Muster</v>
      </c>
      <c r="AN67" s="451"/>
      <c r="AO67" s="451"/>
      <c r="AP67" s="451"/>
      <c r="AQ67" s="451"/>
      <c r="AR67" s="452"/>
      <c r="AS67" s="452"/>
      <c r="AT67" s="467" t="str">
        <f>IFERROR(VLOOKUP(AL66,Serientermine,2,FALSE),"")</f>
        <v/>
      </c>
      <c r="AU67" s="541"/>
      <c r="AV67" s="456" t="str">
        <f>IFERROR(VLOOKUP(AU66,Ereignistabelle[],2,FALSE),"")</f>
        <v/>
      </c>
      <c r="AW67" s="451"/>
      <c r="AX67" s="451"/>
      <c r="AY67" s="451"/>
      <c r="AZ67" s="451"/>
      <c r="BA67" s="452"/>
      <c r="BB67" s="452"/>
      <c r="BC67" s="453" t="str">
        <f>IFERROR(VLOOKUP(AU66,Serientermine,2,FALSE),"")</f>
        <v/>
      </c>
    </row>
    <row r="68" spans="1:55" ht="21.95" customHeight="1" x14ac:dyDescent="0.25">
      <c r="A68" s="542" t="s">
        <v>14</v>
      </c>
      <c r="B68" s="537">
        <f>B66+1</f>
        <v>44404</v>
      </c>
      <c r="C68" s="454" t="str">
        <f>IFERROR(VLOOKUP(B68,FeiertageBW[#All],2,FALSE),"")</f>
        <v/>
      </c>
      <c r="D68" s="455"/>
      <c r="E68" s="455"/>
      <c r="F68" s="455"/>
      <c r="G68" s="448"/>
      <c r="H68" s="447"/>
      <c r="I68" s="447"/>
      <c r="J68" s="466"/>
      <c r="K68" s="537">
        <f>K66+1</f>
        <v>44432</v>
      </c>
      <c r="L68" s="454" t="str">
        <f>IFERROR(VLOOKUP(K68,FeiertageBW[#All],2,FALSE),"")</f>
        <v/>
      </c>
      <c r="M68" s="455"/>
      <c r="N68" s="455"/>
      <c r="O68" s="455"/>
      <c r="P68" s="448"/>
      <c r="Q68" s="447"/>
      <c r="R68" s="447"/>
      <c r="S68" s="466"/>
      <c r="T68" s="544">
        <f>T66+1</f>
        <v>44467</v>
      </c>
      <c r="U68" s="454" t="str">
        <f>IFERROR(VLOOKUP(T68,FeiertageBW[#All],2,FALSE),"")</f>
        <v/>
      </c>
      <c r="V68" s="455"/>
      <c r="W68" s="455"/>
      <c r="X68" s="455"/>
      <c r="Y68" s="448"/>
      <c r="Z68" s="447"/>
      <c r="AA68" s="447"/>
      <c r="AB68" s="466"/>
      <c r="AC68" s="537">
        <f>AC66+1</f>
        <v>44495</v>
      </c>
      <c r="AD68" s="454" t="str">
        <f>IFERROR(VLOOKUP(AC68,FeiertageBW[#All],2,FALSE),"")</f>
        <v/>
      </c>
      <c r="AE68" s="455"/>
      <c r="AF68" s="455"/>
      <c r="AG68" s="455"/>
      <c r="AH68" s="448"/>
      <c r="AI68" s="447"/>
      <c r="AJ68" s="447"/>
      <c r="AK68" s="466"/>
      <c r="AL68" s="537">
        <f>AL66+1</f>
        <v>44523</v>
      </c>
      <c r="AM68" s="454" t="str">
        <f>IFERROR(VLOOKUP(AL68,FeiertageBW[#All],2,FALSE),"")</f>
        <v/>
      </c>
      <c r="AN68" s="455"/>
      <c r="AO68" s="455"/>
      <c r="AP68" s="455"/>
      <c r="AQ68" s="448"/>
      <c r="AR68" s="447"/>
      <c r="AS68" s="447"/>
      <c r="AT68" s="466"/>
      <c r="AU68" s="537">
        <f>AU66+1</f>
        <v>44558</v>
      </c>
      <c r="AV68" s="454" t="str">
        <f>IFERROR(VLOOKUP(AU68,FeiertageBW[#All],2,FALSE),"")</f>
        <v/>
      </c>
      <c r="AW68" s="455"/>
      <c r="AX68" s="455"/>
      <c r="AY68" s="455"/>
      <c r="AZ68" s="448"/>
      <c r="BA68" s="447"/>
      <c r="BB68" s="447"/>
      <c r="BC68" s="449"/>
    </row>
    <row r="69" spans="1:55" ht="21.95" customHeight="1" x14ac:dyDescent="0.25">
      <c r="A69" s="542"/>
      <c r="B69" s="541"/>
      <c r="C69" s="456" t="str">
        <f>IFERROR(VLOOKUP(B68,Ereignistabelle[],2,FALSE),"")</f>
        <v/>
      </c>
      <c r="D69" s="451"/>
      <c r="E69" s="451"/>
      <c r="F69" s="451"/>
      <c r="G69" s="451"/>
      <c r="H69" s="452"/>
      <c r="I69" s="452"/>
      <c r="J69" s="467" t="str">
        <f>IFERROR(VLOOKUP(B68,Serientermine,2,FALSE),"")</f>
        <v/>
      </c>
      <c r="K69" s="541"/>
      <c r="L69" s="456" t="str">
        <f>IFERROR(VLOOKUP(K68,Ereignistabelle[],2,FALSE),"")</f>
        <v/>
      </c>
      <c r="M69" s="451"/>
      <c r="N69" s="451"/>
      <c r="O69" s="451"/>
      <c r="P69" s="451"/>
      <c r="Q69" s="452"/>
      <c r="R69" s="452"/>
      <c r="S69" s="467" t="str">
        <f>IFERROR(VLOOKUP(K68,Serientermine,2,FALSE),"")</f>
        <v/>
      </c>
      <c r="T69" s="546"/>
      <c r="U69" s="456" t="str">
        <f>IFERROR(VLOOKUP(T68,Ereignistabelle[],2,FALSE),"")</f>
        <v/>
      </c>
      <c r="V69" s="451"/>
      <c r="W69" s="451"/>
      <c r="X69" s="451"/>
      <c r="Y69" s="451"/>
      <c r="Z69" s="452"/>
      <c r="AA69" s="452"/>
      <c r="AB69" s="467" t="str">
        <f>IFERROR(VLOOKUP(T68,Serientermine,2,FALSE),"")</f>
        <v/>
      </c>
      <c r="AC69" s="541"/>
      <c r="AD69" s="456" t="str">
        <f>IFERROR(VLOOKUP(AC68,Ereignistabelle[],2,FALSE),"")</f>
        <v>Geburtstag Musterkind</v>
      </c>
      <c r="AE69" s="451"/>
      <c r="AF69" s="451"/>
      <c r="AG69" s="451"/>
      <c r="AH69" s="451"/>
      <c r="AI69" s="452"/>
      <c r="AJ69" s="452"/>
      <c r="AK69" s="467" t="str">
        <f>IFERROR(VLOOKUP(AC68,Serientermine,2,FALSE),"")</f>
        <v/>
      </c>
      <c r="AL69" s="541"/>
      <c r="AM69" s="456" t="str">
        <f>IFERROR(VLOOKUP(AL68,Ereignistabelle[],2,FALSE),"")</f>
        <v/>
      </c>
      <c r="AN69" s="451"/>
      <c r="AO69" s="451"/>
      <c r="AP69" s="451"/>
      <c r="AQ69" s="451"/>
      <c r="AR69" s="452"/>
      <c r="AS69" s="452"/>
      <c r="AT69" s="467" t="str">
        <f>IFERROR(VLOOKUP(AL68,Serientermine,2,FALSE),"")</f>
        <v/>
      </c>
      <c r="AU69" s="541"/>
      <c r="AV69" s="456" t="str">
        <f>IFERROR(VLOOKUP(AU68,Ereignistabelle[],2,FALSE),"")</f>
        <v/>
      </c>
      <c r="AW69" s="451"/>
      <c r="AX69" s="451"/>
      <c r="AY69" s="451"/>
      <c r="AZ69" s="451"/>
      <c r="BA69" s="452"/>
      <c r="BB69" s="452"/>
      <c r="BC69" s="453" t="str">
        <f>IFERROR(VLOOKUP(AU68,Serientermine,2,FALSE),"")</f>
        <v/>
      </c>
    </row>
    <row r="70" spans="1:55" ht="21.95" customHeight="1" x14ac:dyDescent="0.25">
      <c r="A70" s="542" t="s">
        <v>13</v>
      </c>
      <c r="B70" s="537">
        <f>IF(DATE(Einstellungen!$F$47, 8, 0)&gt;B68,B68+1,"")</f>
        <v>44405</v>
      </c>
      <c r="C70" s="454" t="str">
        <f>IFERROR(VLOOKUP(B70,FeiertageBW[#All],2,FALSE),"")</f>
        <v/>
      </c>
      <c r="D70" s="455"/>
      <c r="E70" s="455"/>
      <c r="F70" s="455"/>
      <c r="G70" s="448"/>
      <c r="H70" s="447"/>
      <c r="I70" s="447"/>
      <c r="J70" s="466" t="str">
        <f>IF(B70&lt;&gt;"",TRUNC((B70-WEEKDAY(B70,2)-DATE(YEAR(B70+4-WEEKDAY(B70,2)),1,-10))/7)&amp;"","")</f>
        <v>30</v>
      </c>
      <c r="K70" s="537">
        <f>IF(DATE(Einstellungen!$F$47, 9, 0)&gt;K68,K68+1,"")</f>
        <v>44433</v>
      </c>
      <c r="L70" s="454" t="str">
        <f>IFERROR(VLOOKUP(K70,FeiertageBW[#All],2,FALSE),"")</f>
        <v/>
      </c>
      <c r="M70" s="455"/>
      <c r="N70" s="455"/>
      <c r="O70" s="455"/>
      <c r="P70" s="448"/>
      <c r="Q70" s="447"/>
      <c r="R70" s="447"/>
      <c r="S70" s="466" t="str">
        <f>IF(K70&lt;&gt;"",TRUNC((K70-WEEKDAY(K70,2)-DATE(YEAR(K70+4-WEEKDAY(K70,2)),1,-10))/7)&amp;"","")</f>
        <v>34</v>
      </c>
      <c r="T70" s="544">
        <f>IF(DATE(Einstellungen!$F$47, 10, 0)&gt;T68,T68+1,"")</f>
        <v>44468</v>
      </c>
      <c r="U70" s="454" t="str">
        <f>IFERROR(VLOOKUP(T70,FeiertageBW[#All],2,FALSE),"")</f>
        <v/>
      </c>
      <c r="V70" s="455"/>
      <c r="W70" s="455"/>
      <c r="X70" s="455"/>
      <c r="Y70" s="448"/>
      <c r="Z70" s="447"/>
      <c r="AA70" s="447"/>
      <c r="AB70" s="466" t="str">
        <f>IF(T70&lt;&gt;"",TRUNC((T70-WEEKDAY(T70,2)-DATE(YEAR(T70+4-WEEKDAY(T70,2)),1,-10))/7)&amp;"","")</f>
        <v>39</v>
      </c>
      <c r="AC70" s="537">
        <f>IF(DATE(Einstellungen!$F$47, 11, 0)&gt;AC68,AC68+1,"")</f>
        <v>44496</v>
      </c>
      <c r="AD70" s="454" t="str">
        <f>IFERROR(VLOOKUP(AC70,FeiertageBW[#All],2,FALSE),"")</f>
        <v/>
      </c>
      <c r="AE70" s="455"/>
      <c r="AF70" s="455"/>
      <c r="AG70" s="455"/>
      <c r="AH70" s="448"/>
      <c r="AI70" s="447"/>
      <c r="AJ70" s="447"/>
      <c r="AK70" s="466" t="str">
        <f>IF(AC70&lt;&gt;"",TRUNC((AC70-WEEKDAY(AC70,2)-DATE(YEAR(AC70+4-WEEKDAY(AC70,2)),1,-10))/7)&amp;"","")</f>
        <v>43</v>
      </c>
      <c r="AL70" s="537">
        <f>IF(DATE(Einstellungen!$F$47, 12, 0)&gt;AL68,AL68+1,"")</f>
        <v>44524</v>
      </c>
      <c r="AM70" s="454" t="str">
        <f>IFERROR(VLOOKUP(AL70,FeiertageBW[#All],2,FALSE),"")</f>
        <v/>
      </c>
      <c r="AN70" s="455"/>
      <c r="AO70" s="455"/>
      <c r="AP70" s="455"/>
      <c r="AQ70" s="448"/>
      <c r="AR70" s="447"/>
      <c r="AS70" s="447"/>
      <c r="AT70" s="466" t="str">
        <f>IF(AL70&lt;&gt;"",TRUNC((AL70-WEEKDAY(AL70,2)-DATE(YEAR(AL70+4-WEEKDAY(AL70,2)),1,-10))/7)&amp;"","")</f>
        <v>47</v>
      </c>
      <c r="AU70" s="537">
        <f>IF(DATE(Einstellungen!$F$47, 13, 0)&gt;AU68,AU68+1,"")</f>
        <v>44559</v>
      </c>
      <c r="AV70" s="454" t="str">
        <f>IFERROR(VLOOKUP(AU70,FeiertageBW[#All],2,FALSE),"")</f>
        <v/>
      </c>
      <c r="AW70" s="455"/>
      <c r="AX70" s="455"/>
      <c r="AY70" s="455"/>
      <c r="AZ70" s="448"/>
      <c r="BA70" s="447"/>
      <c r="BB70" s="447"/>
      <c r="BC70" s="449" t="str">
        <f>IF(AU70&lt;&gt;"",TRUNC((AU70-WEEKDAY(AU70,2)-DATE(YEAR(AU70+4-WEEKDAY(AU70,2)),1,-10))/7)&amp;"","")</f>
        <v>52</v>
      </c>
    </row>
    <row r="71" spans="1:55" ht="21.95" customHeight="1" x14ac:dyDescent="0.25">
      <c r="A71" s="542"/>
      <c r="B71" s="541"/>
      <c r="C71" s="456" t="str">
        <f>IFERROR(VLOOKUP(B70,Ereignistabelle[],2,FALSE),"")</f>
        <v/>
      </c>
      <c r="D71" s="451"/>
      <c r="E71" s="451"/>
      <c r="F71" s="451"/>
      <c r="G71" s="451"/>
      <c r="H71" s="452"/>
      <c r="I71" s="452"/>
      <c r="J71" s="467" t="str">
        <f>IFERROR(VLOOKUP(B70,Serientermine,2,FALSE),"")</f>
        <v/>
      </c>
      <c r="K71" s="541"/>
      <c r="L71" s="456" t="str">
        <f>IFERROR(VLOOKUP(K70,Ereignistabelle[],2,FALSE),"")</f>
        <v/>
      </c>
      <c r="M71" s="451"/>
      <c r="N71" s="451"/>
      <c r="O71" s="451"/>
      <c r="P71" s="451"/>
      <c r="Q71" s="452"/>
      <c r="R71" s="452"/>
      <c r="S71" s="467" t="str">
        <f>IFERROR(VLOOKUP(K70,Serientermine,2,FALSE),"")</f>
        <v/>
      </c>
      <c r="T71" s="546"/>
      <c r="U71" s="456" t="str">
        <f>IFERROR(VLOOKUP(T70,Ereignistabelle[],2,FALSE),"")</f>
        <v/>
      </c>
      <c r="V71" s="451"/>
      <c r="W71" s="451"/>
      <c r="X71" s="451"/>
      <c r="Y71" s="451"/>
      <c r="Z71" s="452"/>
      <c r="AA71" s="452"/>
      <c r="AB71" s="467" t="str">
        <f>IFERROR(VLOOKUP(T70,Serientermine,2,FALSE),"")</f>
        <v/>
      </c>
      <c r="AC71" s="541"/>
      <c r="AD71" s="456" t="str">
        <f>IFERROR(VLOOKUP(AC70,Ereignistabelle[],2,FALSE),"")</f>
        <v/>
      </c>
      <c r="AE71" s="451"/>
      <c r="AF71" s="451"/>
      <c r="AG71" s="451"/>
      <c r="AH71" s="451"/>
      <c r="AI71" s="452"/>
      <c r="AJ71" s="452"/>
      <c r="AK71" s="467" t="str">
        <f>IFERROR(VLOOKUP(AC70,Serientermine,2,FALSE),"")</f>
        <v/>
      </c>
      <c r="AL71" s="541"/>
      <c r="AM71" s="456" t="str">
        <f>IFERROR(VLOOKUP(AL70,Ereignistabelle[],2,FALSE),"")</f>
        <v/>
      </c>
      <c r="AN71" s="451"/>
      <c r="AO71" s="451"/>
      <c r="AP71" s="451"/>
      <c r="AQ71" s="451"/>
      <c r="AR71" s="452"/>
      <c r="AS71" s="452"/>
      <c r="AT71" s="467" t="str">
        <f>IFERROR(VLOOKUP(AL70,Serientermine,2,FALSE),"")</f>
        <v/>
      </c>
      <c r="AU71" s="541"/>
      <c r="AV71" s="456" t="str">
        <f>IFERROR(VLOOKUP(AU70,Ereignistabelle[],2,FALSE),"")</f>
        <v/>
      </c>
      <c r="AW71" s="451"/>
      <c r="AX71" s="451"/>
      <c r="AY71" s="451"/>
      <c r="AZ71" s="451"/>
      <c r="BA71" s="452"/>
      <c r="BB71" s="452"/>
      <c r="BC71" s="453" t="str">
        <f>IFERROR(VLOOKUP(AU70,Serientermine,2,FALSE),"")</f>
        <v/>
      </c>
    </row>
    <row r="72" spans="1:55" ht="21.95" customHeight="1" x14ac:dyDescent="0.25">
      <c r="A72" s="542" t="s">
        <v>12</v>
      </c>
      <c r="B72" s="537">
        <f>IF(DATE(Einstellungen!$F$47, 8, 0)&gt;B70,B70+1,"")</f>
        <v>44406</v>
      </c>
      <c r="C72" s="454" t="str">
        <f>IFERROR(VLOOKUP(B72,FeiertageBW[#All],2,FALSE),"")</f>
        <v/>
      </c>
      <c r="D72" s="455"/>
      <c r="E72" s="455"/>
      <c r="F72" s="455"/>
      <c r="G72" s="448"/>
      <c r="H72" s="447"/>
      <c r="I72" s="447"/>
      <c r="J72" s="466"/>
      <c r="K72" s="537">
        <f>IF(DATE(Einstellungen!$F$47, 9, 0)&gt;K70,K70+1,"")</f>
        <v>44434</v>
      </c>
      <c r="L72" s="454" t="str">
        <f>IFERROR(VLOOKUP(K72,FeiertageBW[#All],2,FALSE),"")</f>
        <v/>
      </c>
      <c r="M72" s="455"/>
      <c r="N72" s="455"/>
      <c r="O72" s="455"/>
      <c r="P72" s="448"/>
      <c r="Q72" s="447"/>
      <c r="R72" s="447"/>
      <c r="S72" s="466"/>
      <c r="T72" s="544">
        <f>IF(DATE(Einstellungen!$F$47, 10, 0)&gt;T70,T70+1,"")</f>
        <v>44469</v>
      </c>
      <c r="U72" s="454" t="str">
        <f>IFERROR(VLOOKUP(T72,FeiertageBW[#All],2,FALSE),"")</f>
        <v/>
      </c>
      <c r="V72" s="455"/>
      <c r="W72" s="455"/>
      <c r="X72" s="455"/>
      <c r="Y72" s="448"/>
      <c r="Z72" s="447"/>
      <c r="AA72" s="447"/>
      <c r="AB72" s="466"/>
      <c r="AC72" s="537">
        <f>IF(DATE(Einstellungen!$F$47, 11, 0)&gt;AC70,AC70+1,"")</f>
        <v>44497</v>
      </c>
      <c r="AD72" s="454" t="str">
        <f>IFERROR(VLOOKUP(AC72,FeiertageBW[#All],2,FALSE),"")</f>
        <v/>
      </c>
      <c r="AE72" s="455"/>
      <c r="AF72" s="455"/>
      <c r="AG72" s="455"/>
      <c r="AH72" s="448"/>
      <c r="AI72" s="447"/>
      <c r="AJ72" s="447"/>
      <c r="AK72" s="466"/>
      <c r="AL72" s="537">
        <f>IF(DATE(Einstellungen!$F$47, 12, 0)&gt;AL70,AL70+1,"")</f>
        <v>44525</v>
      </c>
      <c r="AM72" s="454" t="str">
        <f>IFERROR(VLOOKUP(AL72,FeiertageBW[#All],2,FALSE),"")</f>
        <v/>
      </c>
      <c r="AN72" s="455"/>
      <c r="AO72" s="455"/>
      <c r="AP72" s="455"/>
      <c r="AQ72" s="448"/>
      <c r="AR72" s="447"/>
      <c r="AS72" s="447"/>
      <c r="AT72" s="466"/>
      <c r="AU72" s="537">
        <f>IF(DATE(Einstellungen!$F$47, 13, 0)&gt;AU70,AU70+1,"")</f>
        <v>44560</v>
      </c>
      <c r="AV72" s="454" t="str">
        <f>IFERROR(VLOOKUP(AU72,FeiertageBW[#All],2,FALSE),"")</f>
        <v/>
      </c>
      <c r="AW72" s="455"/>
      <c r="AX72" s="455"/>
      <c r="AY72" s="455"/>
      <c r="AZ72" s="448"/>
      <c r="BA72" s="447"/>
      <c r="BB72" s="447"/>
      <c r="BC72" s="449"/>
    </row>
    <row r="73" spans="1:55" ht="21.95" customHeight="1" x14ac:dyDescent="0.25">
      <c r="A73" s="542"/>
      <c r="B73" s="541"/>
      <c r="C73" s="456" t="str">
        <f>IFERROR(VLOOKUP(B72,Ereignistabelle[],2,FALSE),"")</f>
        <v/>
      </c>
      <c r="D73" s="451"/>
      <c r="E73" s="451"/>
      <c r="F73" s="451"/>
      <c r="G73" s="451"/>
      <c r="H73" s="452"/>
      <c r="I73" s="452"/>
      <c r="J73" s="467" t="str">
        <f>IFERROR(VLOOKUP(B72,Serientermine,2,FALSE),"")</f>
        <v/>
      </c>
      <c r="K73" s="541"/>
      <c r="L73" s="456" t="str">
        <f>IFERROR(VLOOKUP(K72,Ereignistabelle[],2,FALSE),"")</f>
        <v/>
      </c>
      <c r="M73" s="451"/>
      <c r="N73" s="451"/>
      <c r="O73" s="451"/>
      <c r="P73" s="451"/>
      <c r="Q73" s="452"/>
      <c r="R73" s="452"/>
      <c r="S73" s="467" t="str">
        <f>IFERROR(VLOOKUP(K72,Serientermine,2,FALSE),"")</f>
        <v/>
      </c>
      <c r="T73" s="546"/>
      <c r="U73" s="456" t="str">
        <f>IFERROR(VLOOKUP(T72,Ereignistabelle[],2,FALSE),"")</f>
        <v/>
      </c>
      <c r="V73" s="451"/>
      <c r="W73" s="451"/>
      <c r="X73" s="451"/>
      <c r="Y73" s="451"/>
      <c r="Z73" s="452"/>
      <c r="AA73" s="452"/>
      <c r="AB73" s="467" t="str">
        <f>IFERROR(VLOOKUP(T72,Serientermine,2,FALSE),"")</f>
        <v/>
      </c>
      <c r="AC73" s="541"/>
      <c r="AD73" s="456" t="str">
        <f>IFERROR(VLOOKUP(AC72,Ereignistabelle[],2,FALSE),"")</f>
        <v/>
      </c>
      <c r="AE73" s="451"/>
      <c r="AF73" s="451"/>
      <c r="AG73" s="451"/>
      <c r="AH73" s="451"/>
      <c r="AI73" s="452"/>
      <c r="AJ73" s="452"/>
      <c r="AK73" s="467" t="str">
        <f>IFERROR(VLOOKUP(AC72,Serientermine,2,FALSE),"")</f>
        <v/>
      </c>
      <c r="AL73" s="541"/>
      <c r="AM73" s="456" t="str">
        <f>IFERROR(VLOOKUP(AL72,Ereignistabelle[],2,FALSE),"")</f>
        <v/>
      </c>
      <c r="AN73" s="451"/>
      <c r="AO73" s="451"/>
      <c r="AP73" s="451"/>
      <c r="AQ73" s="451"/>
      <c r="AR73" s="452"/>
      <c r="AS73" s="452"/>
      <c r="AT73" s="467" t="str">
        <f>IFERROR(VLOOKUP(AL72,Serientermine,2,FALSE),"")</f>
        <v/>
      </c>
      <c r="AU73" s="541"/>
      <c r="AV73" s="456" t="str">
        <f>IFERROR(VLOOKUP(AU72,Ereignistabelle[],2,FALSE),"")</f>
        <v/>
      </c>
      <c r="AW73" s="451"/>
      <c r="AX73" s="451"/>
      <c r="AY73" s="451"/>
      <c r="AZ73" s="451"/>
      <c r="BA73" s="452"/>
      <c r="BB73" s="452"/>
      <c r="BC73" s="453" t="str">
        <f>IFERROR(VLOOKUP(AU72,Serientermine,2,FALSE),"")</f>
        <v/>
      </c>
    </row>
    <row r="74" spans="1:55" ht="21.95" customHeight="1" x14ac:dyDescent="0.25">
      <c r="A74" s="542" t="s">
        <v>15</v>
      </c>
      <c r="B74" s="537">
        <f>IF(DATE(Einstellungen!$F$47, 8, 0)&gt;B72,B72+1,"")</f>
        <v>44407</v>
      </c>
      <c r="C74" s="454" t="str">
        <f>IFERROR(VLOOKUP(B74,FeiertageBW[#All],2,FALSE),"")</f>
        <v/>
      </c>
      <c r="D74" s="455"/>
      <c r="E74" s="455"/>
      <c r="F74" s="455"/>
      <c r="G74" s="448"/>
      <c r="H74" s="447"/>
      <c r="I74" s="447"/>
      <c r="J74" s="466"/>
      <c r="K74" s="537">
        <f>IF(DATE(Einstellungen!$F$47, 9, 0)&gt;K72,K72+1,"")</f>
        <v>44435</v>
      </c>
      <c r="L74" s="454" t="str">
        <f>IFERROR(VLOOKUP(K74,FeiertageBW[#All],2,FALSE),"")</f>
        <v/>
      </c>
      <c r="M74" s="455"/>
      <c r="N74" s="455"/>
      <c r="O74" s="455"/>
      <c r="P74" s="448"/>
      <c r="Q74" s="447"/>
      <c r="R74" s="447"/>
      <c r="S74" s="466"/>
      <c r="T74" s="544" t="str">
        <f>IF(DATE(Einstellungen!$F$47, 10, 0)&gt;T72,T72+1,"")</f>
        <v/>
      </c>
      <c r="U74" s="454" t="str">
        <f>IFERROR(VLOOKUP(T74,FeiertageBW[#All],2,FALSE),"")</f>
        <v/>
      </c>
      <c r="V74" s="455"/>
      <c r="W74" s="455"/>
      <c r="X74" s="455"/>
      <c r="Y74" s="448"/>
      <c r="Z74" s="447"/>
      <c r="AA74" s="447"/>
      <c r="AB74" s="466"/>
      <c r="AC74" s="537">
        <f>IF(DATE(Einstellungen!$F$47, 11, 0)&gt;AC72,AC72+1,"")</f>
        <v>44498</v>
      </c>
      <c r="AD74" s="454" t="str">
        <f>IFERROR(VLOOKUP(AC74,FeiertageBW[#All],2,FALSE),"")</f>
        <v/>
      </c>
      <c r="AE74" s="455"/>
      <c r="AF74" s="455"/>
      <c r="AG74" s="455"/>
      <c r="AH74" s="448"/>
      <c r="AI74" s="447"/>
      <c r="AJ74" s="447"/>
      <c r="AK74" s="466"/>
      <c r="AL74" s="537">
        <f>IF(DATE(Einstellungen!$F$47, 12, 0)&gt;AL72,AL72+1,"")</f>
        <v>44526</v>
      </c>
      <c r="AM74" s="454" t="str">
        <f>IFERROR(VLOOKUP(AL74,FeiertageBW[#All],2,FALSE),"")</f>
        <v/>
      </c>
      <c r="AN74" s="455"/>
      <c r="AO74" s="455"/>
      <c r="AP74" s="455"/>
      <c r="AQ74" s="448"/>
      <c r="AR74" s="447"/>
      <c r="AS74" s="447"/>
      <c r="AT74" s="466"/>
      <c r="AU74" s="537">
        <f>IF(DATE(Einstellungen!$F$47, 13, 0)&gt;AU72,AU72+1,"")</f>
        <v>44561</v>
      </c>
      <c r="AV74" s="454" t="str">
        <f>IFERROR(VLOOKUP(AU74,FeiertageBW[#All],2,FALSE),"")</f>
        <v/>
      </c>
      <c r="AW74" s="455"/>
      <c r="AX74" s="455"/>
      <c r="AY74" s="455"/>
      <c r="AZ74" s="448"/>
      <c r="BA74" s="447"/>
      <c r="BB74" s="447"/>
      <c r="BC74" s="449"/>
    </row>
    <row r="75" spans="1:55" ht="21.95" customHeight="1" x14ac:dyDescent="0.25">
      <c r="A75" s="542"/>
      <c r="B75" s="541"/>
      <c r="C75" s="456" t="str">
        <f>IFERROR(VLOOKUP(B74,Ereignistabelle[],2,FALSE),"")</f>
        <v/>
      </c>
      <c r="D75" s="451"/>
      <c r="E75" s="451"/>
      <c r="F75" s="451"/>
      <c r="G75" s="451"/>
      <c r="H75" s="452"/>
      <c r="I75" s="452"/>
      <c r="J75" s="467" t="str">
        <f>IFERROR(VLOOKUP(B74,Serientermine,2,FALSE),"")</f>
        <v/>
      </c>
      <c r="K75" s="541"/>
      <c r="L75" s="456" t="str">
        <f>IFERROR(VLOOKUP(K74,Ereignistabelle[],2,FALSE),"")</f>
        <v/>
      </c>
      <c r="M75" s="451"/>
      <c r="N75" s="451"/>
      <c r="O75" s="451"/>
      <c r="P75" s="451"/>
      <c r="Q75" s="452"/>
      <c r="R75" s="452"/>
      <c r="S75" s="467" t="str">
        <f>IFERROR(VLOOKUP(K74,Serientermine,2,FALSE),"")</f>
        <v/>
      </c>
      <c r="T75" s="546"/>
      <c r="U75" s="456" t="str">
        <f>IFERROR(VLOOKUP(T74,Ereignistabelle[],2,FALSE),"")</f>
        <v/>
      </c>
      <c r="V75" s="451"/>
      <c r="W75" s="451"/>
      <c r="X75" s="451"/>
      <c r="Y75" s="451"/>
      <c r="Z75" s="452"/>
      <c r="AA75" s="452"/>
      <c r="AB75" s="467" t="str">
        <f>IFERROR(VLOOKUP(T74,Serientermine,2,FALSE),"")</f>
        <v/>
      </c>
      <c r="AC75" s="541"/>
      <c r="AD75" s="456" t="str">
        <f>IFERROR(VLOOKUP(AC74,Ereignistabelle[],2,FALSE),"")</f>
        <v/>
      </c>
      <c r="AE75" s="451"/>
      <c r="AF75" s="451"/>
      <c r="AG75" s="451"/>
      <c r="AH75" s="451"/>
      <c r="AI75" s="452"/>
      <c r="AJ75" s="452"/>
      <c r="AK75" s="467" t="str">
        <f>IFERROR(VLOOKUP(AC74,Serientermine,2,FALSE),"")</f>
        <v/>
      </c>
      <c r="AL75" s="541"/>
      <c r="AM75" s="456" t="str">
        <f>IFERROR(VLOOKUP(AL74,Ereignistabelle[],2,FALSE),"")</f>
        <v/>
      </c>
      <c r="AN75" s="451"/>
      <c r="AO75" s="451"/>
      <c r="AP75" s="451"/>
      <c r="AQ75" s="451"/>
      <c r="AR75" s="452"/>
      <c r="AS75" s="452"/>
      <c r="AT75" s="467" t="str">
        <f>IFERROR(VLOOKUP(AL74,Serientermine,2,FALSE),"")</f>
        <v/>
      </c>
      <c r="AU75" s="541"/>
      <c r="AV75" s="456" t="str">
        <f>IFERROR(VLOOKUP(AU74,Ereignistabelle[],2,FALSE),"")</f>
        <v/>
      </c>
      <c r="AW75" s="451"/>
      <c r="AX75" s="451"/>
      <c r="AY75" s="451"/>
      <c r="AZ75" s="451"/>
      <c r="BA75" s="452"/>
      <c r="BB75" s="452"/>
      <c r="BC75" s="453" t="str">
        <f>IFERROR(VLOOKUP(AU74,Serientermine,2,FALSE),"")</f>
        <v/>
      </c>
    </row>
    <row r="76" spans="1:55" ht="21.95" customHeight="1" x14ac:dyDescent="0.25">
      <c r="A76" s="547" t="s">
        <v>16</v>
      </c>
      <c r="B76" s="539">
        <f>IF(DATE(Einstellungen!$F$47, 8, 0)&gt;B74,B74+1,"")</f>
        <v>44408</v>
      </c>
      <c r="C76" s="457" t="str">
        <f>IFERROR(VLOOKUP(B76,FeiertageBW[#All],2,FALSE),"")</f>
        <v/>
      </c>
      <c r="D76" s="458"/>
      <c r="E76" s="458"/>
      <c r="F76" s="458"/>
      <c r="G76" s="459"/>
      <c r="H76" s="460"/>
      <c r="I76" s="460"/>
      <c r="J76" s="468"/>
      <c r="K76" s="539">
        <f>IF(DATE(Einstellungen!$F$47, 9, 0)&gt;K74,K74+1,"")</f>
        <v>44436</v>
      </c>
      <c r="L76" s="457" t="str">
        <f>IFERROR(VLOOKUP(K76,FeiertageBW[#All],2,FALSE),"")</f>
        <v/>
      </c>
      <c r="M76" s="458"/>
      <c r="N76" s="458"/>
      <c r="O76" s="458"/>
      <c r="P76" s="459"/>
      <c r="Q76" s="460"/>
      <c r="R76" s="460"/>
      <c r="S76" s="468"/>
      <c r="T76" s="539" t="str">
        <f>IF(DATE(Einstellungen!$F$47, 10, 0)&gt;T74,T74+1,"")</f>
        <v/>
      </c>
      <c r="U76" s="457" t="str">
        <f>IFERROR(VLOOKUP(T76,FeiertageBW[#All],2,FALSE),"")</f>
        <v/>
      </c>
      <c r="V76" s="458"/>
      <c r="W76" s="458"/>
      <c r="X76" s="458"/>
      <c r="Y76" s="459"/>
      <c r="Z76" s="460"/>
      <c r="AA76" s="460"/>
      <c r="AB76" s="468"/>
      <c r="AC76" s="539">
        <f>IF(DATE(Einstellungen!$F$47, 11, 0)&gt;AC74,AC74+1,"")</f>
        <v>44499</v>
      </c>
      <c r="AD76" s="457" t="str">
        <f>IFERROR(VLOOKUP(AC76,FeiertageBW[#All],2,FALSE),"")</f>
        <v/>
      </c>
      <c r="AE76" s="458"/>
      <c r="AF76" s="458"/>
      <c r="AG76" s="458"/>
      <c r="AH76" s="459"/>
      <c r="AI76" s="460"/>
      <c r="AJ76" s="460"/>
      <c r="AK76" s="468"/>
      <c r="AL76" s="539">
        <f>IF(DATE(Einstellungen!$F$47, 12, 0)&gt;AL74,AL74+1,"")</f>
        <v>44527</v>
      </c>
      <c r="AM76" s="457" t="str">
        <f>IFERROR(VLOOKUP(AL76,FeiertageBW[#All],2,FALSE),"")</f>
        <v/>
      </c>
      <c r="AN76" s="458"/>
      <c r="AO76" s="458"/>
      <c r="AP76" s="458"/>
      <c r="AQ76" s="459"/>
      <c r="AR76" s="460"/>
      <c r="AS76" s="460"/>
      <c r="AT76" s="468"/>
      <c r="AU76" s="539" t="str">
        <f>IF(DATE(Einstellungen!$F$47, 13, 0)&gt;AU74,AU74+1,"")</f>
        <v/>
      </c>
      <c r="AV76" s="457" t="str">
        <f>IFERROR(VLOOKUP(AU76,FeiertageBW[#All],2,FALSE),"")</f>
        <v/>
      </c>
      <c r="AW76" s="458"/>
      <c r="AX76" s="458"/>
      <c r="AY76" s="458"/>
      <c r="AZ76" s="459"/>
      <c r="BA76" s="460"/>
      <c r="BB76" s="460"/>
      <c r="BC76" s="461"/>
    </row>
    <row r="77" spans="1:55" ht="21.95" customHeight="1" x14ac:dyDescent="0.25">
      <c r="A77" s="547"/>
      <c r="B77" s="540"/>
      <c r="C77" s="462" t="str">
        <f>IFERROR(VLOOKUP(B76,Ereignistabelle[],2,FALSE),"")</f>
        <v/>
      </c>
      <c r="D77" s="463"/>
      <c r="E77" s="463"/>
      <c r="F77" s="463"/>
      <c r="G77" s="463"/>
      <c r="H77" s="464"/>
      <c r="I77" s="464"/>
      <c r="J77" s="469" t="str">
        <f>IFERROR(VLOOKUP(B76,Serientermine,2,FALSE),"")</f>
        <v/>
      </c>
      <c r="K77" s="540"/>
      <c r="L77" s="462" t="str">
        <f>IFERROR(VLOOKUP(K76,Ereignistabelle[],2,FALSE),"")</f>
        <v/>
      </c>
      <c r="M77" s="463"/>
      <c r="N77" s="463"/>
      <c r="O77" s="463"/>
      <c r="P77" s="463"/>
      <c r="Q77" s="464"/>
      <c r="R77" s="464"/>
      <c r="S77" s="469" t="str">
        <f>IFERROR(VLOOKUP(K76,Serientermine,2,FALSE),"")</f>
        <v/>
      </c>
      <c r="T77" s="540"/>
      <c r="U77" s="462" t="str">
        <f>IFERROR(VLOOKUP(T76,Ereignistabelle[],2,FALSE),"")</f>
        <v/>
      </c>
      <c r="V77" s="463"/>
      <c r="W77" s="463"/>
      <c r="X77" s="463"/>
      <c r="Y77" s="463"/>
      <c r="Z77" s="464"/>
      <c r="AA77" s="464"/>
      <c r="AB77" s="469" t="str">
        <f>IFERROR(VLOOKUP(T76,Serientermine,2,FALSE),"")</f>
        <v/>
      </c>
      <c r="AC77" s="540"/>
      <c r="AD77" s="462" t="str">
        <f>IFERROR(VLOOKUP(AC76,Ereignistabelle[],2,FALSE),"")</f>
        <v/>
      </c>
      <c r="AE77" s="463"/>
      <c r="AF77" s="463"/>
      <c r="AG77" s="463"/>
      <c r="AH77" s="463"/>
      <c r="AI77" s="464"/>
      <c r="AJ77" s="464"/>
      <c r="AK77" s="469" t="str">
        <f>IFERROR(VLOOKUP(AC76,Serientermine,2,FALSE),"")</f>
        <v/>
      </c>
      <c r="AL77" s="540"/>
      <c r="AM77" s="462" t="str">
        <f>IFERROR(VLOOKUP(AL76,Ereignistabelle[],2,FALSE),"")</f>
        <v/>
      </c>
      <c r="AN77" s="463"/>
      <c r="AO77" s="463"/>
      <c r="AP77" s="463"/>
      <c r="AQ77" s="463"/>
      <c r="AR77" s="464"/>
      <c r="AS77" s="464"/>
      <c r="AT77" s="469" t="str">
        <f>IFERROR(VLOOKUP(AL76,Serientermine,2,FALSE),"")</f>
        <v/>
      </c>
      <c r="AU77" s="540"/>
      <c r="AV77" s="462" t="str">
        <f>IFERROR(VLOOKUP(AU76,Ereignistabelle[],2,FALSE),"")</f>
        <v/>
      </c>
      <c r="AW77" s="463"/>
      <c r="AX77" s="463"/>
      <c r="AY77" s="463"/>
      <c r="AZ77" s="463"/>
      <c r="BA77" s="464"/>
      <c r="BB77" s="464"/>
      <c r="BC77" s="465" t="str">
        <f>IFERROR(VLOOKUP(AU76,Serientermine,2,FALSE),"")</f>
        <v/>
      </c>
    </row>
    <row r="78" spans="1:55" ht="21.95" customHeight="1" x14ac:dyDescent="0.25">
      <c r="A78" s="547" t="s">
        <v>17</v>
      </c>
      <c r="B78" s="539" t="str">
        <f>IF(DATE(Einstellungen!$F$47, 8, 0)&gt;B76,B76+1,"")</f>
        <v/>
      </c>
      <c r="C78" s="457" t="str">
        <f>IFERROR(VLOOKUP(B78,FeiertageBW[#All],2,FALSE),"")</f>
        <v/>
      </c>
      <c r="D78" s="458"/>
      <c r="E78" s="458"/>
      <c r="F78" s="458"/>
      <c r="G78" s="459"/>
      <c r="H78" s="460"/>
      <c r="I78" s="460"/>
      <c r="J78" s="468"/>
      <c r="K78" s="539">
        <f>IF(DATE(Einstellungen!$F$47, 9, 0)&gt;K76,K76+1,"")</f>
        <v>44437</v>
      </c>
      <c r="L78" s="457" t="str">
        <f>IFERROR(VLOOKUP(K78,FeiertageBW[#All],2,FALSE),"")</f>
        <v/>
      </c>
      <c r="M78" s="458"/>
      <c r="N78" s="458"/>
      <c r="O78" s="458"/>
      <c r="P78" s="459"/>
      <c r="Q78" s="460"/>
      <c r="R78" s="460"/>
      <c r="S78" s="468"/>
      <c r="T78" s="539" t="str">
        <f>IF(DATE(Einstellungen!$F$47, 10, 0)&gt;T76,T76+1,"")</f>
        <v/>
      </c>
      <c r="U78" s="457" t="str">
        <f>IFERROR(VLOOKUP(T78,FeiertageBW[#All],2,FALSE),"")</f>
        <v/>
      </c>
      <c r="V78" s="458"/>
      <c r="W78" s="458"/>
      <c r="X78" s="458"/>
      <c r="Y78" s="459"/>
      <c r="Z78" s="460"/>
      <c r="AA78" s="460"/>
      <c r="AB78" s="468"/>
      <c r="AC78" s="539">
        <f>IF(DATE(Einstellungen!$F$47, 11, 0)&gt;AC76,AC76+1,"")</f>
        <v>44500</v>
      </c>
      <c r="AD78" s="457" t="str">
        <f>IFERROR(VLOOKUP(AC78,FeiertageBW[#All],2,FALSE),"")</f>
        <v/>
      </c>
      <c r="AE78" s="458"/>
      <c r="AF78" s="458"/>
      <c r="AG78" s="458"/>
      <c r="AH78" s="459"/>
      <c r="AI78" s="460"/>
      <c r="AJ78" s="460"/>
      <c r="AK78" s="468"/>
      <c r="AL78" s="539">
        <f>IF(DATE(Einstellungen!$F$47, 12, 0)&gt;AL76,AL76+1,"")</f>
        <v>44528</v>
      </c>
      <c r="AM78" s="457" t="str">
        <f>IFERROR(VLOOKUP(AL78,FeiertageBW[#All],2,FALSE),"")</f>
        <v>1. Advent</v>
      </c>
      <c r="AN78" s="458"/>
      <c r="AO78" s="458"/>
      <c r="AP78" s="458"/>
      <c r="AQ78" s="459"/>
      <c r="AR78" s="460"/>
      <c r="AS78" s="460"/>
      <c r="AT78" s="468"/>
      <c r="AU78" s="539" t="str">
        <f>IF(DATE(Einstellungen!$F$47, 13, 0)&gt;AU76,AU76+1,"")</f>
        <v/>
      </c>
      <c r="AV78" s="457" t="str">
        <f>IFERROR(VLOOKUP(AU78,FeiertageBW[#All],2,FALSE),"")</f>
        <v/>
      </c>
      <c r="AW78" s="458"/>
      <c r="AX78" s="458"/>
      <c r="AY78" s="458"/>
      <c r="AZ78" s="459"/>
      <c r="BA78" s="460"/>
      <c r="BB78" s="460"/>
      <c r="BC78" s="461"/>
    </row>
    <row r="79" spans="1:55" ht="21.95" customHeight="1" x14ac:dyDescent="0.25">
      <c r="A79" s="547"/>
      <c r="B79" s="540"/>
      <c r="C79" s="462" t="str">
        <f>IFERROR(VLOOKUP(B78,Ereignistabelle[],2,FALSE),"")</f>
        <v/>
      </c>
      <c r="D79" s="463"/>
      <c r="E79" s="463"/>
      <c r="F79" s="463"/>
      <c r="G79" s="463"/>
      <c r="H79" s="464"/>
      <c r="I79" s="464"/>
      <c r="J79" s="469" t="str">
        <f>IFERROR(VLOOKUP(B78,Serientermine,2,FALSE),"")</f>
        <v/>
      </c>
      <c r="K79" s="540"/>
      <c r="L79" s="462" t="str">
        <f>IFERROR(VLOOKUP(K78,Ereignistabelle[],2,FALSE),"")</f>
        <v/>
      </c>
      <c r="M79" s="463"/>
      <c r="N79" s="463"/>
      <c r="O79" s="463"/>
      <c r="P79" s="463"/>
      <c r="Q79" s="464"/>
      <c r="R79" s="464"/>
      <c r="S79" s="469" t="str">
        <f>IFERROR(VLOOKUP(K78,Serientermine,2,FALSE),"")</f>
        <v/>
      </c>
      <c r="T79" s="540"/>
      <c r="U79" s="462" t="str">
        <f>IFERROR(VLOOKUP(T78,Ereignistabelle[],2,FALSE),"")</f>
        <v/>
      </c>
      <c r="V79" s="463"/>
      <c r="W79" s="463"/>
      <c r="X79" s="463"/>
      <c r="Y79" s="463"/>
      <c r="Z79" s="464"/>
      <c r="AA79" s="464"/>
      <c r="AB79" s="469" t="str">
        <f>IFERROR(VLOOKUP(T78,Serientermine,2,FALSE),"")</f>
        <v/>
      </c>
      <c r="AC79" s="540"/>
      <c r="AD79" s="462" t="str">
        <f>IFERROR(VLOOKUP(AC78,Ereignistabelle[],2,FALSE),"")</f>
        <v/>
      </c>
      <c r="AE79" s="463"/>
      <c r="AF79" s="463"/>
      <c r="AG79" s="463"/>
      <c r="AH79" s="463"/>
      <c r="AI79" s="464"/>
      <c r="AJ79" s="464"/>
      <c r="AK79" s="469" t="str">
        <f>IFERROR(VLOOKUP(AC78,Serientermine,2,FALSE),"")</f>
        <v/>
      </c>
      <c r="AL79" s="540"/>
      <c r="AM79" s="462" t="str">
        <f>IFERROR(VLOOKUP(AL78,Ereignistabelle[],2,FALSE),"")</f>
        <v/>
      </c>
      <c r="AN79" s="463"/>
      <c r="AO79" s="463"/>
      <c r="AP79" s="463"/>
      <c r="AQ79" s="463"/>
      <c r="AR79" s="464"/>
      <c r="AS79" s="464"/>
      <c r="AT79" s="469" t="str">
        <f>IFERROR(VLOOKUP(AL78,Serientermine,2,FALSE),"")</f>
        <v/>
      </c>
      <c r="AU79" s="540"/>
      <c r="AV79" s="462" t="str">
        <f>IFERROR(VLOOKUP(AU78,Ereignistabelle[],2,FALSE),"")</f>
        <v/>
      </c>
      <c r="AW79" s="463"/>
      <c r="AX79" s="463"/>
      <c r="AY79" s="463"/>
      <c r="AZ79" s="463"/>
      <c r="BA79" s="464"/>
      <c r="BB79" s="464"/>
      <c r="BC79" s="465" t="str">
        <f>IFERROR(VLOOKUP(AU78,Serientermine,2,FALSE),"")</f>
        <v/>
      </c>
    </row>
    <row r="80" spans="1:55" ht="21.95" customHeight="1" x14ac:dyDescent="0.25">
      <c r="A80" s="542" t="s">
        <v>18</v>
      </c>
      <c r="B80" s="537" t="str">
        <f>IF(DATE(Einstellungen!$F$47, 8, 0)&gt;B78,B78+1,"")</f>
        <v/>
      </c>
      <c r="C80" s="454" t="str">
        <f>IFERROR(VLOOKUP(B80,FeiertageBW[#All],2,FALSE),"")</f>
        <v/>
      </c>
      <c r="D80" s="455"/>
      <c r="E80" s="455"/>
      <c r="F80" s="455"/>
      <c r="G80" s="448"/>
      <c r="H80" s="447"/>
      <c r="I80" s="447"/>
      <c r="J80" s="466"/>
      <c r="K80" s="537">
        <f>IF(DATE(Einstellungen!$F$47, 9, 0)&gt;K78,K78+1,"")</f>
        <v>44438</v>
      </c>
      <c r="L80" s="454" t="str">
        <f>IFERROR(VLOOKUP(K80,FeiertageBW[#All],2,FALSE),"")</f>
        <v/>
      </c>
      <c r="M80" s="455"/>
      <c r="N80" s="455"/>
      <c r="O80" s="455"/>
      <c r="P80" s="448"/>
      <c r="Q80" s="447"/>
      <c r="R80" s="447"/>
      <c r="S80" s="466"/>
      <c r="T80" s="544" t="str">
        <f>IF(DATE(Einstellungen!$F$47, 10, 0)&gt;T78,T78+1,"")</f>
        <v/>
      </c>
      <c r="U80" s="454" t="str">
        <f>IFERROR(VLOOKUP(T80,FeiertageBW[#All],2,FALSE),"")</f>
        <v/>
      </c>
      <c r="V80" s="455"/>
      <c r="W80" s="455"/>
      <c r="X80" s="455"/>
      <c r="Y80" s="448"/>
      <c r="Z80" s="447"/>
      <c r="AA80" s="447"/>
      <c r="AB80" s="466"/>
      <c r="AC80" s="537" t="str">
        <f>IF(DATE(Einstellungen!$F$47, 11, 0)&gt;AC78,AC78+1,"")</f>
        <v/>
      </c>
      <c r="AD80" s="454" t="str">
        <f>IFERROR(VLOOKUP(AC80,FeiertageBW[#All],2,FALSE),"")</f>
        <v/>
      </c>
      <c r="AE80" s="455"/>
      <c r="AF80" s="455"/>
      <c r="AG80" s="455"/>
      <c r="AH80" s="448"/>
      <c r="AI80" s="447"/>
      <c r="AJ80" s="447"/>
      <c r="AK80" s="466"/>
      <c r="AL80" s="537">
        <f>IF(DATE(Einstellungen!$F$47, 12, 0)&gt;AL78,AL78+1,"")</f>
        <v>44529</v>
      </c>
      <c r="AM80" s="454" t="str">
        <f>IFERROR(VLOOKUP(AL80,FeiertageBW[#All],2,FALSE),"")</f>
        <v/>
      </c>
      <c r="AN80" s="455"/>
      <c r="AO80" s="455"/>
      <c r="AP80" s="455"/>
      <c r="AQ80" s="448"/>
      <c r="AR80" s="447"/>
      <c r="AS80" s="447"/>
      <c r="AT80" s="466"/>
      <c r="AU80" s="537" t="str">
        <f>IF(DATE(Einstellungen!$F$47, 13, 0)&gt;AU78,AU78+1,"")</f>
        <v/>
      </c>
      <c r="AV80" s="454" t="str">
        <f>IFERROR(VLOOKUP(AU80,FeiertageBW[#All],2,FALSE),"")</f>
        <v/>
      </c>
      <c r="AW80" s="455"/>
      <c r="AX80" s="455"/>
      <c r="AY80" s="455"/>
      <c r="AZ80" s="448"/>
      <c r="BA80" s="447"/>
      <c r="BB80" s="447"/>
      <c r="BC80" s="449"/>
    </row>
    <row r="81" spans="1:55" ht="21.95" customHeight="1" x14ac:dyDescent="0.25">
      <c r="A81" s="542"/>
      <c r="B81" s="541"/>
      <c r="C81" s="456" t="str">
        <f>IFERROR(VLOOKUP(B80,Ereignistabelle[],2,FALSE),"")</f>
        <v/>
      </c>
      <c r="D81" s="451"/>
      <c r="E81" s="451"/>
      <c r="F81" s="451"/>
      <c r="G81" s="451"/>
      <c r="H81" s="452"/>
      <c r="I81" s="452"/>
      <c r="J81" s="467" t="str">
        <f>IFERROR(VLOOKUP(B80,Serientermine,2,FALSE),"")</f>
        <v/>
      </c>
      <c r="K81" s="541"/>
      <c r="L81" s="456" t="str">
        <f>IFERROR(VLOOKUP(K80,Ereignistabelle[],2,FALSE),"")</f>
        <v/>
      </c>
      <c r="M81" s="451"/>
      <c r="N81" s="451"/>
      <c r="O81" s="451"/>
      <c r="P81" s="451"/>
      <c r="Q81" s="452"/>
      <c r="R81" s="452"/>
      <c r="S81" s="467" t="str">
        <f>IFERROR(VLOOKUP(K80,Serientermine,2,FALSE),"")</f>
        <v/>
      </c>
      <c r="T81" s="546"/>
      <c r="U81" s="456" t="str">
        <f>IFERROR(VLOOKUP(T80,Ereignistabelle[],2,FALSE),"")</f>
        <v/>
      </c>
      <c r="V81" s="451"/>
      <c r="W81" s="451"/>
      <c r="X81" s="451"/>
      <c r="Y81" s="451"/>
      <c r="Z81" s="452"/>
      <c r="AA81" s="452"/>
      <c r="AB81" s="467" t="str">
        <f>IFERROR(VLOOKUP(T80,Serientermine,2,FALSE),"")</f>
        <v/>
      </c>
      <c r="AC81" s="541"/>
      <c r="AD81" s="456" t="str">
        <f>IFERROR(VLOOKUP(AC80,Ereignistabelle[],2,FALSE),"")</f>
        <v/>
      </c>
      <c r="AE81" s="451"/>
      <c r="AF81" s="451"/>
      <c r="AG81" s="451"/>
      <c r="AH81" s="451"/>
      <c r="AI81" s="452"/>
      <c r="AJ81" s="452"/>
      <c r="AK81" s="467" t="str">
        <f>IFERROR(VLOOKUP(AC80,Serientermine,2,FALSE),"")</f>
        <v/>
      </c>
      <c r="AL81" s="541"/>
      <c r="AM81" s="456" t="str">
        <f>IFERROR(VLOOKUP(AL80,Ereignistabelle[],2,FALSE),"")</f>
        <v/>
      </c>
      <c r="AN81" s="451"/>
      <c r="AO81" s="451"/>
      <c r="AP81" s="451"/>
      <c r="AQ81" s="451"/>
      <c r="AR81" s="452"/>
      <c r="AS81" s="452"/>
      <c r="AT81" s="467" t="str">
        <f>IFERROR(VLOOKUP(AL80,Serientermine,2,FALSE),"")</f>
        <v/>
      </c>
      <c r="AU81" s="541"/>
      <c r="AV81" s="456" t="str">
        <f>IFERROR(VLOOKUP(AU80,Ereignistabelle[],2,FALSE),"")</f>
        <v/>
      </c>
      <c r="AW81" s="451"/>
      <c r="AX81" s="451"/>
      <c r="AY81" s="451"/>
      <c r="AZ81" s="451"/>
      <c r="BA81" s="452"/>
      <c r="BB81" s="452"/>
      <c r="BC81" s="453" t="str">
        <f>IFERROR(VLOOKUP(AU80,Serientermine,2,FALSE),"")</f>
        <v/>
      </c>
    </row>
    <row r="82" spans="1:55" ht="21.95" customHeight="1" x14ac:dyDescent="0.25">
      <c r="A82" s="542" t="s">
        <v>14</v>
      </c>
      <c r="B82" s="537" t="str">
        <f>IF(DATE(Einstellungen!$F$47, 8, 0)&gt;B80,B80+1,"")</f>
        <v/>
      </c>
      <c r="C82" s="454" t="str">
        <f>IFERROR(VLOOKUP(B82,FeiertageBW[#All],2,FALSE),"")</f>
        <v/>
      </c>
      <c r="D82" s="455"/>
      <c r="E82" s="455"/>
      <c r="F82" s="455"/>
      <c r="G82" s="448"/>
      <c r="H82" s="447"/>
      <c r="I82" s="447"/>
      <c r="J82" s="466" t="str">
        <f>IF(B82&lt;&gt;"",TRUNC((B82-WEEKDAY(B82,2)-DATE(YEAR(B82+4-WEEKDAY(B82,2)),1,-10))/7)&amp;"","")</f>
        <v/>
      </c>
      <c r="K82" s="537">
        <f>IF(DATE(Einstellungen!$F$47, 9, 0)&gt;K80,K80+1,"")</f>
        <v>44439</v>
      </c>
      <c r="L82" s="454" t="str">
        <f>IFERROR(VLOOKUP(K82,FeiertageBW[#All],2,FALSE),"")</f>
        <v/>
      </c>
      <c r="M82" s="455"/>
      <c r="N82" s="455"/>
      <c r="O82" s="455"/>
      <c r="P82" s="448"/>
      <c r="Q82" s="447"/>
      <c r="R82" s="447"/>
      <c r="S82" s="466" t="str">
        <f>IF(K82&lt;&gt;"",TRUNC((K82-WEEKDAY(K82,2)-DATE(YEAR(K82+4-WEEKDAY(K82,2)),1,-10))/7)&amp;"","")</f>
        <v>35</v>
      </c>
      <c r="T82" s="544" t="str">
        <f>IF(DATE(Einstellungen!$F$47, 10, 0)&gt;T80,T80+1,"")</f>
        <v/>
      </c>
      <c r="U82" s="454" t="str">
        <f>IFERROR(VLOOKUP(T82,FeiertageBW[#All],2,FALSE),"")</f>
        <v/>
      </c>
      <c r="V82" s="455"/>
      <c r="W82" s="455"/>
      <c r="X82" s="455"/>
      <c r="Y82" s="448"/>
      <c r="Z82" s="447"/>
      <c r="AA82" s="447"/>
      <c r="AB82" s="466" t="str">
        <f>IF(T82&lt;&gt;"",TRUNC((T82-WEEKDAY(T82,2)-DATE(YEAR(T82+4-WEEKDAY(T82,2)),1,-10))/7)&amp;"","")</f>
        <v/>
      </c>
      <c r="AC82" s="537" t="str">
        <f>IF(DATE(Einstellungen!$F$47, 11, 0)&gt;AC80,AC80+1,"")</f>
        <v/>
      </c>
      <c r="AD82" s="454" t="str">
        <f>IFERROR(VLOOKUP(AC82,FeiertageBW[#All],2,FALSE),"")</f>
        <v/>
      </c>
      <c r="AE82" s="455"/>
      <c r="AF82" s="455"/>
      <c r="AG82" s="455"/>
      <c r="AH82" s="448"/>
      <c r="AI82" s="447"/>
      <c r="AJ82" s="447"/>
      <c r="AK82" s="466" t="str">
        <f>IF(AC82&lt;&gt;"",TRUNC((AC82-WEEKDAY(AC82,2)-DATE(YEAR(AC82+4-WEEKDAY(AC82,2)),1,-10))/7)&amp;"","")</f>
        <v/>
      </c>
      <c r="AL82" s="537">
        <f>IF(DATE(Einstellungen!$F$47, 12, 0)&gt;AL80,AL80+1,"")</f>
        <v>44530</v>
      </c>
      <c r="AM82" s="454" t="str">
        <f>IFERROR(VLOOKUP(AL82,FeiertageBW[#All],2,FALSE),"")</f>
        <v/>
      </c>
      <c r="AN82" s="455"/>
      <c r="AO82" s="455"/>
      <c r="AP82" s="455"/>
      <c r="AQ82" s="448"/>
      <c r="AR82" s="447"/>
      <c r="AS82" s="447"/>
      <c r="AT82" s="466" t="str">
        <f>IF(AL82&lt;&gt;"",TRUNC((AL82-WEEKDAY(AL82,2)-DATE(YEAR(AL82+4-WEEKDAY(AL82,2)),1,-10))/7)&amp;"","")</f>
        <v>48</v>
      </c>
      <c r="AU82" s="537" t="str">
        <f>IF(DATE(Einstellungen!$F$47, 13, 0)&gt;AU80,AU80+1,"")</f>
        <v/>
      </c>
      <c r="AV82" s="454" t="str">
        <f>IFERROR(VLOOKUP(AU82,FeiertageBW[#All],2,FALSE),"")</f>
        <v/>
      </c>
      <c r="AW82" s="455"/>
      <c r="AX82" s="455"/>
      <c r="AY82" s="455"/>
      <c r="AZ82" s="448"/>
      <c r="BA82" s="447"/>
      <c r="BB82" s="447"/>
      <c r="BC82" s="449" t="str">
        <f>IF(AU82&lt;&gt;"",TRUNC((AU82-WEEKDAY(AU82,2)-DATE(YEAR(AU82+4-WEEKDAY(AU82,2)),1,-10))/7)&amp;"","")</f>
        <v/>
      </c>
    </row>
    <row r="83" spans="1:55" ht="21.95" customHeight="1" x14ac:dyDescent="0.25">
      <c r="A83" s="542"/>
      <c r="B83" s="541"/>
      <c r="C83" s="456" t="str">
        <f>IFERROR(VLOOKUP(B82,Ereignistabelle[],2,FALSE),"")</f>
        <v/>
      </c>
      <c r="D83" s="451"/>
      <c r="E83" s="451"/>
      <c r="F83" s="451"/>
      <c r="G83" s="451"/>
      <c r="H83" s="452"/>
      <c r="I83" s="452"/>
      <c r="J83" s="467" t="str">
        <f>IFERROR(VLOOKUP(B82,Serientermine,2,FALSE),"")</f>
        <v/>
      </c>
      <c r="K83" s="541"/>
      <c r="L83" s="456" t="str">
        <f>IFERROR(VLOOKUP(K82,Ereignistabelle[],2,FALSE),"")</f>
        <v/>
      </c>
      <c r="M83" s="451"/>
      <c r="N83" s="451"/>
      <c r="O83" s="451"/>
      <c r="P83" s="451"/>
      <c r="Q83" s="452"/>
      <c r="R83" s="452"/>
      <c r="S83" s="467" t="str">
        <f>IFERROR(VLOOKUP(K82,Serientermine,2,FALSE),"")</f>
        <v/>
      </c>
      <c r="T83" s="546"/>
      <c r="U83" s="456" t="str">
        <f>IFERROR(VLOOKUP(T82,Ereignistabelle[],2,FALSE),"")</f>
        <v/>
      </c>
      <c r="V83" s="451"/>
      <c r="W83" s="451"/>
      <c r="X83" s="451"/>
      <c r="Y83" s="451"/>
      <c r="Z83" s="452"/>
      <c r="AA83" s="452"/>
      <c r="AB83" s="467" t="str">
        <f>IFERROR(VLOOKUP(T82,Serientermine,2,FALSE),"")</f>
        <v/>
      </c>
      <c r="AC83" s="541"/>
      <c r="AD83" s="456" t="str">
        <f>IFERROR(VLOOKUP(AC82,Ereignistabelle[],2,FALSE),"")</f>
        <v/>
      </c>
      <c r="AE83" s="451"/>
      <c r="AF83" s="451"/>
      <c r="AG83" s="451"/>
      <c r="AH83" s="451"/>
      <c r="AI83" s="452"/>
      <c r="AJ83" s="452"/>
      <c r="AK83" s="467" t="str">
        <f>IFERROR(VLOOKUP(AC82,Serientermine,2,FALSE),"")</f>
        <v/>
      </c>
      <c r="AL83" s="541"/>
      <c r="AM83" s="456" t="str">
        <f>IFERROR(VLOOKUP(AL82,Ereignistabelle[],2,FALSE),"")</f>
        <v/>
      </c>
      <c r="AN83" s="451"/>
      <c r="AO83" s="451"/>
      <c r="AP83" s="451"/>
      <c r="AQ83" s="451"/>
      <c r="AR83" s="452"/>
      <c r="AS83" s="452"/>
      <c r="AT83" s="467" t="str">
        <f>IFERROR(VLOOKUP(AL82,Serientermine,2,FALSE),"")</f>
        <v/>
      </c>
      <c r="AU83" s="541"/>
      <c r="AV83" s="456" t="str">
        <f>IFERROR(VLOOKUP(AU82,Ereignistabelle[],2,FALSE),"")</f>
        <v/>
      </c>
      <c r="AW83" s="451"/>
      <c r="AX83" s="451"/>
      <c r="AY83" s="451"/>
      <c r="AZ83" s="451"/>
      <c r="BA83" s="452"/>
      <c r="BB83" s="452"/>
      <c r="BC83" s="453" t="str">
        <f>IFERROR(VLOOKUP(AU82,Serientermine,2,FALSE),"")</f>
        <v/>
      </c>
    </row>
    <row r="84" spans="1:55" ht="21.95" customHeight="1" x14ac:dyDescent="0.25">
      <c r="A84" s="542" t="s">
        <v>13</v>
      </c>
      <c r="B84" s="537" t="str">
        <f>IF(DATE(Einstellungen!$F$47, 8, 0)&gt;B82,B82+1,"")</f>
        <v/>
      </c>
      <c r="C84" s="454" t="str">
        <f>IFERROR(VLOOKUP(B84,FeiertageBW[#All],2,FALSE),"")</f>
        <v/>
      </c>
      <c r="D84" s="455"/>
      <c r="E84" s="455"/>
      <c r="F84" s="455"/>
      <c r="G84" s="470"/>
      <c r="H84" s="455"/>
      <c r="I84" s="455"/>
      <c r="J84" s="471"/>
      <c r="K84" s="537" t="str">
        <f>IF(DATE(Einstellungen!$F$47, 9, 0)&gt;K82,K82+1,"")</f>
        <v/>
      </c>
      <c r="L84" s="454" t="str">
        <f>IFERROR(VLOOKUP(K84,FeiertageBW[#All],2,FALSE),"")</f>
        <v/>
      </c>
      <c r="M84" s="455"/>
      <c r="N84" s="455"/>
      <c r="O84" s="455"/>
      <c r="P84" s="470"/>
      <c r="Q84" s="455"/>
      <c r="R84" s="455"/>
      <c r="S84" s="471"/>
      <c r="T84" s="544" t="str">
        <f>IF(DATE(Einstellungen!$F$47, 10, 0)&gt;T82,T82+1,"")</f>
        <v/>
      </c>
      <c r="U84" s="454" t="str">
        <f>IFERROR(VLOOKUP(T84,FeiertageBW[#All],2,FALSE),"")</f>
        <v/>
      </c>
      <c r="V84" s="455"/>
      <c r="W84" s="455"/>
      <c r="X84" s="455"/>
      <c r="Y84" s="470"/>
      <c r="Z84" s="455"/>
      <c r="AA84" s="455"/>
      <c r="AB84" s="471"/>
      <c r="AC84" s="537" t="str">
        <f>IF(DATE(Einstellungen!$F$47, 11, 0)&gt;AC82,AC82+1,"")</f>
        <v/>
      </c>
      <c r="AD84" s="454" t="str">
        <f>IFERROR(VLOOKUP(AC84,FeiertageBW[#All],2,FALSE),"")</f>
        <v/>
      </c>
      <c r="AE84" s="455"/>
      <c r="AF84" s="455"/>
      <c r="AG84" s="455"/>
      <c r="AH84" s="470"/>
      <c r="AI84" s="455"/>
      <c r="AJ84" s="455"/>
      <c r="AK84" s="471"/>
      <c r="AL84" s="537" t="str">
        <f>IF(DATE(Einstellungen!$F$47, 12, 0)&gt;AL82,AL82+1,"")</f>
        <v/>
      </c>
      <c r="AM84" s="454" t="str">
        <f>IFERROR(VLOOKUP(AL84,FeiertageBW[#All],2,FALSE),"")</f>
        <v/>
      </c>
      <c r="AN84" s="455"/>
      <c r="AO84" s="455"/>
      <c r="AP84" s="455"/>
      <c r="AQ84" s="470"/>
      <c r="AR84" s="455"/>
      <c r="AS84" s="455"/>
      <c r="AT84" s="471"/>
      <c r="AU84" s="537" t="str">
        <f>IF(DATE(Einstellungen!$F$47, 13, 0)&gt;AU82,AU82+1,"")</f>
        <v/>
      </c>
      <c r="AV84" s="454" t="str">
        <f>IFERROR(VLOOKUP(AU84,FeiertageBW[#All],2,FALSE),"")</f>
        <v/>
      </c>
      <c r="AW84" s="455"/>
      <c r="AX84" s="455"/>
      <c r="AY84" s="455"/>
      <c r="AZ84" s="470"/>
      <c r="BA84" s="455"/>
      <c r="BB84" s="455"/>
      <c r="BC84" s="481"/>
    </row>
    <row r="85" spans="1:55" ht="21.95" customHeight="1" thickBot="1" x14ac:dyDescent="0.3">
      <c r="A85" s="543"/>
      <c r="B85" s="538"/>
      <c r="C85" s="472" t="str">
        <f>IFERROR(VLOOKUP(B84,Ereignistabelle[],2,FALSE),"")</f>
        <v/>
      </c>
      <c r="D85" s="473"/>
      <c r="E85" s="473"/>
      <c r="F85" s="473"/>
      <c r="G85" s="473"/>
      <c r="H85" s="474"/>
      <c r="I85" s="474"/>
      <c r="J85" s="475" t="str">
        <f>IFERROR(VLOOKUP(B84,Serientermine,2,FALSE),"")</f>
        <v/>
      </c>
      <c r="K85" s="538"/>
      <c r="L85" s="472" t="str">
        <f>IFERROR(VLOOKUP(K84,Ereignistabelle[],2,FALSE),"")</f>
        <v/>
      </c>
      <c r="M85" s="473"/>
      <c r="N85" s="473"/>
      <c r="O85" s="473"/>
      <c r="P85" s="473"/>
      <c r="Q85" s="474"/>
      <c r="R85" s="474"/>
      <c r="S85" s="475" t="str">
        <f>IFERROR(VLOOKUP(K84,Serientermine,2,FALSE),"")</f>
        <v/>
      </c>
      <c r="T85" s="545"/>
      <c r="U85" s="472" t="str">
        <f>IFERROR(VLOOKUP(T84,Ereignistabelle[],2,FALSE),"")</f>
        <v/>
      </c>
      <c r="V85" s="473"/>
      <c r="W85" s="473"/>
      <c r="X85" s="473"/>
      <c r="Y85" s="473"/>
      <c r="Z85" s="474"/>
      <c r="AA85" s="474"/>
      <c r="AB85" s="475" t="str">
        <f>IFERROR(VLOOKUP(T84,Serientermine,2,FALSE),"")</f>
        <v/>
      </c>
      <c r="AC85" s="538"/>
      <c r="AD85" s="472" t="str">
        <f>IFERROR(VLOOKUP(AC84,Ereignistabelle[],2,FALSE),"")</f>
        <v/>
      </c>
      <c r="AE85" s="473"/>
      <c r="AF85" s="473"/>
      <c r="AG85" s="473"/>
      <c r="AH85" s="473"/>
      <c r="AI85" s="474"/>
      <c r="AJ85" s="474"/>
      <c r="AK85" s="475" t="str">
        <f>IFERROR(VLOOKUP(AC84,Serientermine,2,FALSE),"")</f>
        <v/>
      </c>
      <c r="AL85" s="538"/>
      <c r="AM85" s="472" t="str">
        <f>IFERROR(VLOOKUP(AL84,Ereignistabelle[],2,FALSE),"")</f>
        <v/>
      </c>
      <c r="AN85" s="473"/>
      <c r="AO85" s="473"/>
      <c r="AP85" s="473"/>
      <c r="AQ85" s="473"/>
      <c r="AR85" s="474"/>
      <c r="AS85" s="474"/>
      <c r="AT85" s="475" t="str">
        <f>IFERROR(VLOOKUP(AL84,Serientermine,2,FALSE),"")</f>
        <v/>
      </c>
      <c r="AU85" s="538"/>
      <c r="AV85" s="472" t="str">
        <f>IFERROR(VLOOKUP(AU84,Ereignistabelle[],2,FALSE),"")</f>
        <v/>
      </c>
      <c r="AW85" s="473"/>
      <c r="AX85" s="473"/>
      <c r="AY85" s="473"/>
      <c r="AZ85" s="473"/>
      <c r="BA85" s="474"/>
      <c r="BB85" s="474"/>
      <c r="BC85" s="475" t="str">
        <f>IFERROR(VLOOKUP(AU84,Serientermine,2,FALSE),"")</f>
        <v/>
      </c>
    </row>
    <row r="86" spans="1:55" ht="21" x14ac:dyDescent="0.35">
      <c r="BC86" s="478" t="s">
        <v>114</v>
      </c>
    </row>
  </sheetData>
  <sheetProtection algorithmName="SHA-512" hashValue="Rp8SdPePLWjIIccCxESC8+GmfpKy4oaMEokFisGscC/7dk2EIlgiA+5moBlfoywxuxoTKUJbZ4ung1oqXW9iKg==" saltValue="zuO8rcvqjSrwIrhlOnrxLA==" spinCount="100000" sheet="1" objects="1" scenarios="1"/>
  <mergeCells count="29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E6:AH6"/>
    <mergeCell ref="AJ6:AM6"/>
    <mergeCell ref="AS6:BC6"/>
    <mergeCell ref="J9:AM9"/>
    <mergeCell ref="AU11:BC11"/>
    <mergeCell ref="AU14:AU15"/>
    <mergeCell ref="A16:A17"/>
    <mergeCell ref="B16:B17"/>
    <mergeCell ref="K16:K17"/>
    <mergeCell ref="T16:T17"/>
    <mergeCell ref="AC16:AC17"/>
    <mergeCell ref="AL16:AL17"/>
    <mergeCell ref="AU16:AU17"/>
    <mergeCell ref="A14:A15"/>
    <mergeCell ref="B14:B15"/>
    <mergeCell ref="K14:K15"/>
    <mergeCell ref="T14:T15"/>
    <mergeCell ref="AC14:AC15"/>
    <mergeCell ref="AL14:AL15"/>
    <mergeCell ref="AS7:BC7"/>
    <mergeCell ref="A12:A13"/>
    <mergeCell ref="B12:B13"/>
    <mergeCell ref="K12:K13"/>
    <mergeCell ref="T12:T13"/>
    <mergeCell ref="AC12:AC13"/>
    <mergeCell ref="AL12:AL13"/>
    <mergeCell ref="AU12:AU13"/>
    <mergeCell ref="AX10:BC10"/>
    <mergeCell ref="O7:R7"/>
    <mergeCell ref="T7:W7"/>
    <mergeCell ref="AE7:AH7"/>
    <mergeCell ref="AJ7:AM7"/>
    <mergeCell ref="AS8:BC8"/>
    <mergeCell ref="AS9:BC9"/>
    <mergeCell ref="D10:F10"/>
    <mergeCell ref="B11:J11"/>
    <mergeCell ref="K11:S11"/>
    <mergeCell ref="T11:AB11"/>
    <mergeCell ref="AC11:AK11"/>
    <mergeCell ref="AL11:AT11"/>
    <mergeCell ref="B6:E7"/>
    <mergeCell ref="O6:R6"/>
    <mergeCell ref="T6:W6"/>
    <mergeCell ref="A2:F5"/>
    <mergeCell ref="J2:AH2"/>
    <mergeCell ref="AS2:BC2"/>
    <mergeCell ref="O3:R3"/>
    <mergeCell ref="T3:W3"/>
    <mergeCell ref="AE3:AH3"/>
    <mergeCell ref="AJ3:AM3"/>
    <mergeCell ref="AS3:BC3"/>
    <mergeCell ref="O4:R4"/>
    <mergeCell ref="T4:W4"/>
    <mergeCell ref="AE4:AH4"/>
    <mergeCell ref="AJ4:AM4"/>
    <mergeCell ref="AS4:BC4"/>
    <mergeCell ref="O5:R5"/>
    <mergeCell ref="T5:W5"/>
    <mergeCell ref="AE5:AH5"/>
    <mergeCell ref="AJ5:AM5"/>
    <mergeCell ref="AS5:BC5"/>
  </mergeCells>
  <conditionalFormatting sqref="A22:A23">
    <cfRule type="containsText" dxfId="1634" priority="1627" operator="containsText" text="So">
      <formula>NOT(ISERROR(SEARCH("So",A22)))</formula>
    </cfRule>
  </conditionalFormatting>
  <conditionalFormatting sqref="A12:A21">
    <cfRule type="containsText" dxfId="1633" priority="1626" operator="containsText" text="So">
      <formula>NOT(ISERROR(SEARCH("So",A12)))</formula>
    </cfRule>
  </conditionalFormatting>
  <conditionalFormatting sqref="A24:A83">
    <cfRule type="containsText" dxfId="1632" priority="1625" operator="containsText" text="So">
      <formula>NOT(ISERROR(SEARCH("So",A24)))</formula>
    </cfRule>
  </conditionalFormatting>
  <conditionalFormatting sqref="A84:A85">
    <cfRule type="containsText" dxfId="1631" priority="1624" operator="containsText" text="So">
      <formula>NOT(ISERROR(SEARCH("So",A84)))</formula>
    </cfRule>
  </conditionalFormatting>
  <conditionalFormatting sqref="A36:A37">
    <cfRule type="containsText" dxfId="1630" priority="1623" operator="containsText" text="So">
      <formula>NOT(ISERROR(SEARCH("So",A36)))</formula>
    </cfRule>
  </conditionalFormatting>
  <conditionalFormatting sqref="A34:A35">
    <cfRule type="containsText" dxfId="1629" priority="1622" operator="containsText" text="So">
      <formula>NOT(ISERROR(SEARCH("So",A34)))</formula>
    </cfRule>
  </conditionalFormatting>
  <conditionalFormatting sqref="A50:A51">
    <cfRule type="containsText" dxfId="1628" priority="1621" operator="containsText" text="So">
      <formula>NOT(ISERROR(SEARCH("So",A50)))</formula>
    </cfRule>
  </conditionalFormatting>
  <conditionalFormatting sqref="A48:A49">
    <cfRule type="containsText" dxfId="1627" priority="1620" operator="containsText" text="So">
      <formula>NOT(ISERROR(SEARCH("So",A48)))</formula>
    </cfRule>
  </conditionalFormatting>
  <conditionalFormatting sqref="A64:A65">
    <cfRule type="containsText" dxfId="1626" priority="1619" operator="containsText" text="So">
      <formula>NOT(ISERROR(SEARCH("So",A64)))</formula>
    </cfRule>
  </conditionalFormatting>
  <conditionalFormatting sqref="A62:A63">
    <cfRule type="containsText" dxfId="1625" priority="1618" operator="containsText" text="So">
      <formula>NOT(ISERROR(SEARCH("So",A62)))</formula>
    </cfRule>
  </conditionalFormatting>
  <conditionalFormatting sqref="A78:A79">
    <cfRule type="containsText" dxfId="1624" priority="1617" operator="containsText" text="So">
      <formula>NOT(ISERROR(SEARCH("So",A78)))</formula>
    </cfRule>
  </conditionalFormatting>
  <conditionalFormatting sqref="A76:A77">
    <cfRule type="containsText" dxfId="1623" priority="1616" operator="containsText" text="So">
      <formula>NOT(ISERROR(SEARCH("So",A76)))</formula>
    </cfRule>
  </conditionalFormatting>
  <conditionalFormatting sqref="AS2:BC2">
    <cfRule type="notContainsBlanks" dxfId="1622" priority="8">
      <formula>LEN(TRIM(AS2))&gt;0</formula>
    </cfRule>
  </conditionalFormatting>
  <conditionalFormatting sqref="AS3:BC3">
    <cfRule type="notContainsBlanks" dxfId="1621" priority="7">
      <formula>LEN(TRIM(AS3))&gt;0</formula>
    </cfRule>
  </conditionalFormatting>
  <conditionalFormatting sqref="AS4:BC4">
    <cfRule type="notContainsBlanks" dxfId="1620" priority="6">
      <formula>LEN(TRIM(AS4))&gt;0</formula>
    </cfRule>
  </conditionalFormatting>
  <conditionalFormatting sqref="AS5:BC5">
    <cfRule type="notContainsBlanks" dxfId="1619" priority="5">
      <formula>LEN(TRIM(AS5))&gt;0</formula>
    </cfRule>
  </conditionalFormatting>
  <conditionalFormatting sqref="AS6:BC6">
    <cfRule type="notContainsBlanks" dxfId="1618" priority="4">
      <formula>LEN(TRIM(AS6))&gt;0</formula>
    </cfRule>
  </conditionalFormatting>
  <conditionalFormatting sqref="AS7:BC7">
    <cfRule type="notContainsBlanks" dxfId="1617" priority="3">
      <formula>LEN(TRIM(AS7))&gt;0</formula>
    </cfRule>
  </conditionalFormatting>
  <conditionalFormatting sqref="AS8:BC8">
    <cfRule type="notContainsBlanks" dxfId="1616" priority="2">
      <formula>LEN(TRIM(AS8))&gt;0</formula>
    </cfRule>
  </conditionalFormatting>
  <conditionalFormatting sqref="AS9:BC9">
    <cfRule type="notContainsBlanks" dxfId="1615"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D1189"/>
  <sheetViews>
    <sheetView showGridLines="0" zoomScaleNormal="100" workbookViewId="0">
      <selection activeCell="A5" sqref="A5"/>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311" t="s">
        <v>149</v>
      </c>
      <c r="B1" s="39"/>
      <c r="C1" s="39"/>
      <c r="D1" s="485"/>
      <c r="E1" s="485"/>
      <c r="F1" s="485"/>
      <c r="G1" s="558" t="s">
        <v>323</v>
      </c>
      <c r="H1" s="558"/>
      <c r="I1" s="558"/>
      <c r="J1" s="558"/>
      <c r="K1" s="232"/>
      <c r="L1" s="232"/>
      <c r="M1" s="39"/>
      <c r="N1" s="39"/>
      <c r="O1" s="39"/>
      <c r="P1" s="39"/>
      <c r="Q1" s="39"/>
      <c r="R1" s="39"/>
      <c r="S1" s="39"/>
      <c r="T1" s="39"/>
      <c r="U1" s="39"/>
      <c r="V1" s="39"/>
    </row>
    <row r="2" spans="1:22" x14ac:dyDescent="0.25">
      <c r="A2" s="324" t="s">
        <v>322</v>
      </c>
      <c r="B2" s="485"/>
      <c r="C2" s="485"/>
      <c r="D2" s="485"/>
      <c r="E2" s="485"/>
      <c r="F2" s="485"/>
      <c r="G2" s="558" t="s">
        <v>168</v>
      </c>
      <c r="H2" s="558"/>
      <c r="I2" s="558"/>
      <c r="J2" s="558"/>
      <c r="K2" s="39"/>
      <c r="L2" s="232"/>
      <c r="M2" s="39"/>
      <c r="N2" s="39"/>
      <c r="O2" s="39"/>
      <c r="P2" s="39"/>
      <c r="Q2" s="39"/>
      <c r="R2" s="39"/>
      <c r="S2" s="39"/>
      <c r="T2" s="39"/>
      <c r="U2" s="39"/>
      <c r="V2" s="39"/>
    </row>
    <row r="3" spans="1:22" x14ac:dyDescent="0.25">
      <c r="A3" s="323" t="s">
        <v>171</v>
      </c>
      <c r="B3" s="39"/>
      <c r="C3" s="39"/>
      <c r="D3" s="39"/>
      <c r="E3" s="672"/>
      <c r="F3" s="672"/>
      <c r="G3" s="39"/>
      <c r="H3" s="39"/>
      <c r="I3" s="39"/>
      <c r="J3" s="39"/>
      <c r="K3" s="39"/>
      <c r="L3" s="232"/>
      <c r="M3" s="39"/>
      <c r="N3" s="39"/>
      <c r="O3" s="39"/>
      <c r="P3" s="39"/>
      <c r="Q3" s="39"/>
      <c r="R3" s="39"/>
      <c r="S3" s="39"/>
      <c r="T3" s="39"/>
      <c r="U3" s="39"/>
      <c r="V3" s="39"/>
    </row>
    <row r="4" spans="1:22" ht="120" customHeight="1" x14ac:dyDescent="0.25">
      <c r="A4" s="323"/>
      <c r="B4" s="39"/>
      <c r="C4" s="39"/>
      <c r="D4" s="39"/>
      <c r="E4" s="326"/>
      <c r="F4" s="326"/>
      <c r="G4" s="39"/>
      <c r="H4" s="39"/>
      <c r="I4" s="39"/>
      <c r="J4" s="39"/>
      <c r="K4" s="39"/>
      <c r="L4" s="232"/>
      <c r="M4" s="39"/>
      <c r="N4" s="39"/>
      <c r="O4" s="39"/>
      <c r="P4" s="39"/>
      <c r="Q4" s="39"/>
      <c r="R4" s="39"/>
      <c r="S4" s="39"/>
      <c r="T4" s="39"/>
      <c r="U4" s="39"/>
      <c r="V4" s="39"/>
    </row>
    <row r="5" spans="1:22" ht="18.75" customHeight="1" x14ac:dyDescent="0.25">
      <c r="A5" s="319" t="s">
        <v>169</v>
      </c>
      <c r="B5" s="318"/>
      <c r="C5" s="318"/>
      <c r="D5" s="318"/>
      <c r="E5" s="318"/>
      <c r="F5" s="318"/>
      <c r="G5" s="117"/>
      <c r="H5" s="117"/>
      <c r="I5" s="117"/>
      <c r="J5" s="117"/>
      <c r="K5" s="117"/>
      <c r="L5" s="117"/>
      <c r="M5" s="117"/>
      <c r="N5" s="117"/>
      <c r="O5" s="117"/>
      <c r="P5" s="117"/>
      <c r="Q5" s="117"/>
      <c r="R5" s="117"/>
      <c r="S5" s="117"/>
      <c r="T5" s="117"/>
      <c r="U5" s="117"/>
      <c r="V5" s="117"/>
    </row>
    <row r="6" spans="1:22" x14ac:dyDescent="0.25">
      <c r="A6" s="233" t="s">
        <v>150</v>
      </c>
      <c r="B6" s="233"/>
      <c r="C6" s="233"/>
      <c r="D6" s="233"/>
      <c r="E6" s="233"/>
      <c r="F6" s="233"/>
      <c r="G6" s="39"/>
      <c r="H6" s="39"/>
      <c r="I6" s="39"/>
      <c r="J6" s="39"/>
      <c r="K6" s="39"/>
      <c r="L6" s="39"/>
      <c r="M6" s="39"/>
      <c r="N6" s="39"/>
      <c r="O6" s="39"/>
      <c r="P6" s="39"/>
      <c r="Q6" s="39"/>
      <c r="R6" s="39"/>
      <c r="S6" s="39"/>
      <c r="T6" s="39"/>
      <c r="U6" s="39"/>
      <c r="V6" s="39"/>
    </row>
    <row r="7" spans="1:22" x14ac:dyDescent="0.25">
      <c r="A7" s="233" t="s">
        <v>314</v>
      </c>
      <c r="B7" s="233"/>
      <c r="C7" s="233"/>
      <c r="D7" s="233"/>
      <c r="E7" s="233"/>
      <c r="F7" s="233"/>
      <c r="G7" s="39"/>
      <c r="H7" s="39"/>
      <c r="I7" s="39"/>
      <c r="J7" s="39"/>
      <c r="K7" s="39"/>
      <c r="L7" s="39"/>
      <c r="M7" s="39"/>
      <c r="N7" s="39"/>
      <c r="O7" s="39"/>
      <c r="P7" s="39"/>
      <c r="Q7" s="39"/>
      <c r="R7" s="39"/>
      <c r="S7" s="39"/>
      <c r="T7" s="39"/>
      <c r="U7" s="39"/>
      <c r="V7" s="39"/>
    </row>
    <row r="8" spans="1:22" x14ac:dyDescent="0.25">
      <c r="A8" s="233" t="s">
        <v>172</v>
      </c>
      <c r="B8" s="233"/>
      <c r="C8" s="233"/>
      <c r="D8" s="233"/>
      <c r="E8" s="233"/>
      <c r="F8" s="233"/>
      <c r="G8" s="39"/>
      <c r="H8" s="39"/>
      <c r="I8" s="39"/>
      <c r="J8" s="39"/>
      <c r="K8" s="39"/>
      <c r="L8" s="39"/>
      <c r="M8" s="39"/>
      <c r="N8" s="39"/>
      <c r="O8" s="39"/>
      <c r="P8" s="39"/>
      <c r="Q8" s="39"/>
      <c r="R8" s="39"/>
      <c r="S8" s="39"/>
      <c r="T8" s="39"/>
      <c r="U8" s="39"/>
      <c r="V8" s="39"/>
    </row>
    <row r="9" spans="1:22" x14ac:dyDescent="0.25">
      <c r="A9" s="233" t="s">
        <v>173</v>
      </c>
      <c r="B9" s="233"/>
      <c r="C9" s="233"/>
      <c r="D9" s="233"/>
      <c r="E9" s="233"/>
      <c r="F9" s="233"/>
      <c r="G9" s="39"/>
      <c r="H9" s="39"/>
      <c r="I9" s="39"/>
      <c r="J9" s="39"/>
      <c r="K9" s="39"/>
      <c r="L9" s="39"/>
      <c r="M9" s="39"/>
      <c r="N9" s="39"/>
      <c r="O9" s="39"/>
      <c r="P9" s="39"/>
      <c r="Q9" s="39"/>
      <c r="R9" s="39"/>
      <c r="S9" s="39"/>
      <c r="T9" s="39"/>
      <c r="U9" s="39"/>
      <c r="V9" s="39"/>
    </row>
    <row r="10" spans="1:22" x14ac:dyDescent="0.25">
      <c r="A10" s="233" t="s">
        <v>315</v>
      </c>
      <c r="B10" s="233"/>
      <c r="C10" s="233"/>
      <c r="D10" s="233"/>
      <c r="E10" s="233"/>
      <c r="F10" s="233"/>
      <c r="G10" s="39"/>
      <c r="H10" s="39"/>
      <c r="I10" s="39"/>
      <c r="J10" s="39"/>
      <c r="K10" s="39"/>
      <c r="L10" s="39"/>
      <c r="M10" s="39"/>
      <c r="N10" s="39"/>
      <c r="O10" s="39"/>
      <c r="P10" s="39"/>
      <c r="Q10" s="39"/>
      <c r="R10" s="39"/>
      <c r="S10" s="39"/>
      <c r="T10" s="39"/>
      <c r="U10" s="39"/>
      <c r="V10" s="39"/>
    </row>
    <row r="11" spans="1:22" x14ac:dyDescent="0.25">
      <c r="A11" s="233" t="s">
        <v>235</v>
      </c>
      <c r="B11" s="233"/>
      <c r="C11" s="233"/>
      <c r="D11" s="233"/>
      <c r="E11" s="233"/>
      <c r="F11" s="233"/>
      <c r="G11" s="39"/>
      <c r="H11" s="39"/>
      <c r="I11" s="39"/>
      <c r="J11" s="39"/>
      <c r="K11" s="39"/>
      <c r="L11" s="39"/>
      <c r="M11" s="39"/>
      <c r="N11" s="39"/>
      <c r="O11" s="39"/>
      <c r="P11" s="39"/>
      <c r="Q11" s="39"/>
      <c r="R11" s="39"/>
      <c r="S11" s="39"/>
      <c r="T11" s="39"/>
      <c r="U11" s="39"/>
      <c r="V11" s="39"/>
    </row>
    <row r="12" spans="1:22" x14ac:dyDescent="0.25">
      <c r="A12" s="233" t="s">
        <v>174</v>
      </c>
      <c r="B12" s="233"/>
      <c r="C12" s="233"/>
      <c r="D12" s="233"/>
      <c r="E12" s="233"/>
      <c r="F12" s="233"/>
      <c r="G12" s="39"/>
      <c r="H12" s="39"/>
      <c r="I12" s="39"/>
      <c r="J12" s="39"/>
      <c r="K12" s="39"/>
      <c r="L12" s="39"/>
      <c r="M12" s="39"/>
      <c r="N12" s="39"/>
      <c r="O12" s="39"/>
      <c r="P12" s="39"/>
      <c r="Q12" s="39"/>
      <c r="R12" s="39"/>
      <c r="S12" s="39"/>
      <c r="T12" s="39"/>
      <c r="U12" s="39"/>
      <c r="V12" s="39"/>
    </row>
    <row r="13" spans="1:22" x14ac:dyDescent="0.25">
      <c r="A13" s="39" t="s">
        <v>321</v>
      </c>
      <c r="B13" s="233"/>
      <c r="C13" s="233"/>
      <c r="D13" s="488" t="s">
        <v>320</v>
      </c>
      <c r="E13" s="488"/>
      <c r="F13" s="233"/>
      <c r="G13" s="39"/>
      <c r="H13" s="39"/>
      <c r="I13" s="39"/>
      <c r="J13" s="39"/>
      <c r="K13" s="39"/>
      <c r="L13" s="39"/>
      <c r="M13" s="39"/>
      <c r="N13" s="39"/>
      <c r="O13" s="39"/>
      <c r="P13" s="39"/>
      <c r="Q13" s="39"/>
      <c r="R13" s="39"/>
      <c r="S13" s="39"/>
      <c r="T13" s="39"/>
      <c r="U13" s="39"/>
      <c r="V13" s="39"/>
    </row>
    <row r="14" spans="1:22" x14ac:dyDescent="0.25">
      <c r="A14" s="233" t="s">
        <v>155</v>
      </c>
      <c r="B14" s="233"/>
      <c r="C14" s="233"/>
      <c r="D14" s="233"/>
      <c r="E14" s="233"/>
      <c r="F14" s="233"/>
      <c r="G14" s="39"/>
      <c r="H14" s="39"/>
      <c r="I14" s="39"/>
      <c r="J14" s="39"/>
      <c r="K14" s="39"/>
      <c r="L14" s="39"/>
      <c r="M14" s="39"/>
      <c r="N14" s="39"/>
      <c r="O14" s="39"/>
      <c r="P14" s="39"/>
      <c r="Q14" s="39"/>
      <c r="R14" s="39"/>
      <c r="S14" s="39"/>
      <c r="T14" s="39"/>
      <c r="U14" s="39"/>
      <c r="V14" s="39"/>
    </row>
    <row r="15" spans="1:22" x14ac:dyDescent="0.25">
      <c r="A15" s="233" t="s">
        <v>156</v>
      </c>
      <c r="B15" s="233"/>
      <c r="C15" s="233"/>
      <c r="D15" s="233"/>
      <c r="E15" s="233"/>
      <c r="F15" s="233"/>
      <c r="G15" s="39"/>
      <c r="H15" s="39"/>
      <c r="I15" s="39"/>
      <c r="J15" s="39"/>
      <c r="K15" s="39"/>
      <c r="L15" s="39"/>
      <c r="M15" s="39"/>
      <c r="N15" s="39"/>
      <c r="O15" s="39"/>
      <c r="P15" s="39"/>
      <c r="Q15" s="39"/>
      <c r="R15" s="39"/>
      <c r="S15" s="39"/>
      <c r="T15" s="39"/>
      <c r="U15" s="39"/>
      <c r="V15" s="39"/>
    </row>
    <row r="16" spans="1:22" x14ac:dyDescent="0.25">
      <c r="A16" s="233"/>
      <c r="B16" s="233"/>
      <c r="C16" s="233"/>
      <c r="D16" s="233"/>
      <c r="E16" s="233"/>
      <c r="F16" s="233"/>
      <c r="G16" s="39"/>
      <c r="H16" s="39"/>
      <c r="I16" s="39"/>
      <c r="J16" s="39"/>
      <c r="K16" s="39"/>
      <c r="L16" s="39"/>
      <c r="M16" s="39"/>
      <c r="N16" s="39"/>
      <c r="O16" s="39"/>
      <c r="P16" s="39"/>
      <c r="Q16" s="39"/>
      <c r="R16" s="39"/>
      <c r="S16" s="39"/>
      <c r="T16" s="39"/>
      <c r="U16" s="39"/>
      <c r="V16" s="39"/>
    </row>
    <row r="17" spans="1:22" x14ac:dyDescent="0.25">
      <c r="A17" s="234" t="s">
        <v>251</v>
      </c>
      <c r="B17" s="233"/>
      <c r="C17" s="233"/>
      <c r="D17" s="233"/>
      <c r="E17" s="233"/>
      <c r="F17" s="233"/>
      <c r="G17" s="39"/>
      <c r="H17" s="39"/>
      <c r="I17" s="39"/>
      <c r="J17" s="39"/>
      <c r="K17" s="39"/>
      <c r="L17" s="39"/>
      <c r="M17" s="39"/>
      <c r="N17" s="39"/>
      <c r="O17" s="39"/>
      <c r="P17" s="39"/>
      <c r="Q17" s="39"/>
      <c r="R17" s="39"/>
      <c r="S17" s="39"/>
      <c r="T17" s="39"/>
      <c r="U17" s="39"/>
      <c r="V17" s="39"/>
    </row>
    <row r="18" spans="1:22" x14ac:dyDescent="0.25">
      <c r="A18" s="233"/>
      <c r="B18" s="233"/>
      <c r="C18" s="233"/>
      <c r="D18" s="233"/>
      <c r="E18" s="233"/>
      <c r="F18" s="233"/>
      <c r="G18" s="44"/>
      <c r="H18" s="269"/>
      <c r="I18" s="44"/>
      <c r="J18" s="44"/>
      <c r="K18" s="44"/>
      <c r="L18" s="39"/>
      <c r="M18" s="39"/>
      <c r="N18" s="39"/>
      <c r="O18" s="39"/>
      <c r="P18" s="39"/>
      <c r="Q18" s="39"/>
      <c r="R18" s="39"/>
      <c r="S18" s="39"/>
      <c r="T18" s="39"/>
      <c r="U18" s="39"/>
      <c r="V18" s="39"/>
    </row>
    <row r="19" spans="1:22" x14ac:dyDescent="0.25">
      <c r="A19" s="233" t="s">
        <v>152</v>
      </c>
      <c r="B19" s="39"/>
      <c r="C19" s="39"/>
      <c r="D19" s="39"/>
      <c r="E19" s="39"/>
      <c r="F19" s="39"/>
      <c r="G19" s="44"/>
      <c r="H19" s="269"/>
      <c r="I19" s="44"/>
      <c r="J19" s="44"/>
      <c r="K19" s="44"/>
      <c r="L19" s="39"/>
      <c r="M19" s="39"/>
      <c r="N19" s="39"/>
      <c r="O19" s="39"/>
      <c r="P19" s="39"/>
      <c r="Q19" s="39"/>
      <c r="R19" s="39"/>
      <c r="S19" s="39"/>
      <c r="T19" s="39"/>
      <c r="U19" s="39"/>
      <c r="V19" s="39"/>
    </row>
    <row r="20" spans="1:22" x14ac:dyDescent="0.25">
      <c r="A20" s="233" t="s">
        <v>153</v>
      </c>
      <c r="B20" s="39"/>
      <c r="C20" s="39"/>
      <c r="D20" s="39"/>
      <c r="E20" s="39"/>
      <c r="F20" s="39"/>
      <c r="G20" s="44"/>
      <c r="H20" s="269"/>
      <c r="I20" s="44"/>
      <c r="J20" s="44"/>
      <c r="K20" s="44"/>
      <c r="L20" s="39"/>
      <c r="M20" s="39"/>
      <c r="N20" s="39"/>
      <c r="O20" s="39"/>
      <c r="P20" s="39"/>
      <c r="Q20" s="39"/>
      <c r="R20" s="39"/>
      <c r="S20" s="39"/>
      <c r="T20" s="39"/>
      <c r="U20" s="39"/>
      <c r="V20" s="39"/>
    </row>
    <row r="21" spans="1:22" x14ac:dyDescent="0.25">
      <c r="A21" s="233" t="s">
        <v>154</v>
      </c>
      <c r="B21" s="39"/>
      <c r="C21" s="39"/>
      <c r="D21" s="39"/>
      <c r="E21" s="39"/>
      <c r="F21" s="39"/>
      <c r="G21" s="44"/>
      <c r="H21" s="269"/>
      <c r="I21" s="44"/>
      <c r="J21" s="44"/>
      <c r="K21" s="44"/>
      <c r="L21" s="39"/>
      <c r="M21" s="39"/>
      <c r="N21" s="39"/>
      <c r="O21" s="39"/>
      <c r="P21" s="39"/>
      <c r="Q21" s="39"/>
      <c r="R21" s="39"/>
      <c r="S21" s="39"/>
      <c r="T21" s="39"/>
      <c r="U21" s="39"/>
      <c r="V21" s="39"/>
    </row>
    <row r="22" spans="1:22" x14ac:dyDescent="0.25">
      <c r="A22" s="299"/>
      <c r="B22" s="299"/>
      <c r="C22" s="299"/>
      <c r="D22" s="299"/>
      <c r="E22" s="299"/>
      <c r="F22" s="39"/>
      <c r="G22" s="44"/>
      <c r="H22" s="269"/>
      <c r="I22" s="44"/>
      <c r="J22" s="44"/>
      <c r="K22" s="44"/>
      <c r="L22" s="39"/>
      <c r="M22" s="39"/>
      <c r="N22" s="39"/>
      <c r="O22" s="39"/>
      <c r="P22" s="39"/>
      <c r="Q22" s="39"/>
      <c r="R22" s="39"/>
      <c r="S22" s="39"/>
      <c r="T22" s="39"/>
      <c r="U22" s="39"/>
      <c r="V22" s="39"/>
    </row>
    <row r="23" spans="1:22" x14ac:dyDescent="0.25">
      <c r="A23" s="316"/>
      <c r="B23" s="316"/>
      <c r="C23" s="316"/>
      <c r="D23" s="316"/>
      <c r="E23" s="316"/>
      <c r="F23" s="39"/>
      <c r="G23" s="44"/>
      <c r="H23" s="269"/>
      <c r="I23" s="44"/>
      <c r="J23" s="44"/>
      <c r="K23" s="44"/>
      <c r="L23" s="39"/>
      <c r="M23" s="39"/>
      <c r="N23" s="39"/>
      <c r="O23" s="39"/>
      <c r="P23" s="39"/>
      <c r="Q23" s="39"/>
      <c r="R23" s="39"/>
      <c r="S23" s="39"/>
      <c r="T23" s="39"/>
      <c r="U23" s="39"/>
      <c r="V23" s="39"/>
    </row>
    <row r="24" spans="1:22" ht="15.75" x14ac:dyDescent="0.25">
      <c r="A24" s="312" t="s">
        <v>167</v>
      </c>
      <c r="B24" s="313"/>
      <c r="C24" s="567" t="s">
        <v>308</v>
      </c>
      <c r="D24" s="567"/>
      <c r="E24" s="567"/>
      <c r="F24" s="300"/>
      <c r="G24" s="44"/>
      <c r="H24" s="269"/>
      <c r="I24" s="44"/>
      <c r="J24" s="44"/>
      <c r="K24" s="44"/>
      <c r="L24" s="39"/>
      <c r="M24" s="39"/>
      <c r="N24" s="39"/>
      <c r="O24" s="39"/>
      <c r="P24" s="39"/>
      <c r="Q24" s="39"/>
      <c r="R24" s="39"/>
      <c r="S24" s="39"/>
      <c r="T24" s="39"/>
      <c r="U24" s="39"/>
      <c r="V24" s="39"/>
    </row>
    <row r="25" spans="1:22" x14ac:dyDescent="0.25">
      <c r="A25" s="314" t="s">
        <v>252</v>
      </c>
      <c r="B25" s="315"/>
      <c r="C25" s="315"/>
      <c r="D25" s="315"/>
      <c r="E25" s="315"/>
      <c r="F25" s="298"/>
      <c r="G25" s="44"/>
      <c r="H25" s="269"/>
      <c r="I25" s="44"/>
      <c r="J25" s="44"/>
      <c r="K25" s="44"/>
      <c r="L25" s="39"/>
      <c r="M25" s="39"/>
      <c r="N25" s="39"/>
      <c r="O25" s="39"/>
      <c r="P25" s="39"/>
      <c r="Q25" s="39"/>
      <c r="R25" s="39"/>
      <c r="S25" s="39"/>
      <c r="T25" s="39"/>
      <c r="U25" s="39"/>
      <c r="V25" s="39"/>
    </row>
    <row r="26" spans="1:22" x14ac:dyDescent="0.25">
      <c r="A26" s="316"/>
      <c r="B26" s="316"/>
      <c r="C26" s="316"/>
      <c r="D26" s="316"/>
      <c r="E26" s="316"/>
      <c r="F26" s="301"/>
      <c r="G26" s="44"/>
      <c r="H26" s="269"/>
      <c r="I26" s="44"/>
      <c r="J26" s="44"/>
      <c r="K26" s="44"/>
      <c r="L26" s="39"/>
      <c r="M26" s="39"/>
      <c r="N26" s="39"/>
      <c r="O26" s="39"/>
      <c r="P26" s="39"/>
      <c r="Q26" s="39"/>
      <c r="R26" s="39"/>
      <c r="S26" s="39"/>
      <c r="T26" s="39"/>
      <c r="U26" s="39"/>
      <c r="V26" s="39"/>
    </row>
    <row r="27" spans="1:22" x14ac:dyDescent="0.25">
      <c r="A27" s="325" t="s">
        <v>168</v>
      </c>
      <c r="B27" s="316"/>
      <c r="C27" s="316"/>
      <c r="D27" s="316"/>
      <c r="E27" s="316"/>
      <c r="F27" s="301"/>
      <c r="G27" s="44"/>
      <c r="H27" s="269"/>
      <c r="I27" s="44"/>
      <c r="J27" s="44"/>
      <c r="K27" s="44"/>
      <c r="L27" s="39"/>
      <c r="M27" s="39"/>
      <c r="N27" s="39"/>
      <c r="O27" s="39"/>
      <c r="P27" s="39"/>
      <c r="Q27" s="39"/>
      <c r="R27" s="39"/>
      <c r="S27" s="39"/>
      <c r="T27" s="39"/>
      <c r="U27" s="39"/>
      <c r="V27" s="39"/>
    </row>
    <row r="28" spans="1:22" x14ac:dyDescent="0.25">
      <c r="A28" s="317"/>
      <c r="B28" s="317"/>
      <c r="C28" s="317"/>
      <c r="D28" s="317"/>
      <c r="E28" s="317"/>
      <c r="F28" s="301"/>
      <c r="G28" s="44"/>
      <c r="H28" s="269"/>
      <c r="I28" s="44"/>
      <c r="J28" s="44"/>
      <c r="K28" s="44"/>
      <c r="L28" s="39"/>
      <c r="M28" s="39"/>
      <c r="N28" s="39"/>
      <c r="O28" s="39"/>
      <c r="P28" s="39"/>
      <c r="Q28" s="39"/>
      <c r="R28" s="39"/>
      <c r="S28" s="39"/>
      <c r="T28" s="39"/>
      <c r="U28" s="39"/>
      <c r="V28" s="39"/>
    </row>
    <row r="29" spans="1:22" x14ac:dyDescent="0.25">
      <c r="A29" s="284"/>
      <c r="B29" s="233"/>
      <c r="C29" s="233"/>
      <c r="D29" s="233"/>
      <c r="E29" s="233"/>
      <c r="F29" s="233"/>
      <c r="G29" s="44"/>
      <c r="H29" s="269"/>
      <c r="I29" s="44"/>
      <c r="J29" s="44"/>
      <c r="K29" s="44"/>
      <c r="L29" s="39"/>
      <c r="M29" s="39"/>
      <c r="N29" s="39"/>
      <c r="O29" s="39"/>
      <c r="P29" s="39"/>
      <c r="Q29" s="39"/>
      <c r="R29" s="39"/>
      <c r="S29" s="39"/>
      <c r="T29" s="39"/>
      <c r="U29" s="39"/>
      <c r="V29" s="39"/>
    </row>
    <row r="30" spans="1:22" x14ac:dyDescent="0.25">
      <c r="A30" s="580" t="s">
        <v>165</v>
      </c>
      <c r="B30" s="581"/>
      <c r="C30" s="581"/>
      <c r="D30" s="582"/>
      <c r="E30" s="321"/>
      <c r="F30" s="233"/>
      <c r="G30" s="44"/>
      <c r="H30" s="269"/>
      <c r="I30" s="44"/>
      <c r="J30" s="44"/>
      <c r="K30" s="44"/>
      <c r="L30" s="39"/>
      <c r="M30" s="39"/>
      <c r="N30" s="39"/>
      <c r="O30" s="39"/>
      <c r="P30" s="39"/>
      <c r="Q30" s="39"/>
      <c r="R30" s="39"/>
      <c r="S30" s="39"/>
      <c r="T30" s="39"/>
      <c r="U30" s="39"/>
      <c r="V30" s="39"/>
    </row>
    <row r="31" spans="1:22" ht="15" customHeight="1" x14ac:dyDescent="0.25">
      <c r="A31" s="579" t="s">
        <v>166</v>
      </c>
      <c r="B31" s="227"/>
      <c r="C31" s="227"/>
      <c r="D31" s="228"/>
      <c r="E31" s="322"/>
      <c r="F31" s="233"/>
      <c r="G31" s="44"/>
      <c r="H31" s="269"/>
      <c r="I31" s="44"/>
      <c r="J31" s="44"/>
      <c r="K31" s="44"/>
      <c r="L31" s="39"/>
      <c r="M31" s="39"/>
      <c r="N31" s="39"/>
      <c r="O31" s="39"/>
      <c r="P31" s="39"/>
      <c r="Q31" s="39"/>
      <c r="R31" s="39"/>
      <c r="S31" s="39"/>
      <c r="T31" s="39"/>
      <c r="U31" s="39"/>
      <c r="V31" s="39"/>
    </row>
    <row r="32" spans="1:22" x14ac:dyDescent="0.25">
      <c r="A32" s="579"/>
      <c r="B32" s="227"/>
      <c r="C32" s="227"/>
      <c r="D32" s="228"/>
      <c r="E32" s="310"/>
      <c r="F32" s="233"/>
      <c r="G32" s="44"/>
      <c r="H32" s="269"/>
      <c r="I32" s="44"/>
      <c r="J32" s="44"/>
      <c r="K32" s="44"/>
      <c r="L32" s="39"/>
      <c r="M32" s="39"/>
      <c r="N32" s="39"/>
      <c r="O32" s="39"/>
      <c r="P32" s="39"/>
      <c r="Q32" s="39"/>
      <c r="R32" s="39"/>
      <c r="S32" s="39"/>
      <c r="T32" s="39"/>
      <c r="U32" s="39"/>
      <c r="V32" s="39"/>
    </row>
    <row r="33" spans="1:107" x14ac:dyDescent="0.25">
      <c r="A33" s="579"/>
      <c r="B33" s="302"/>
      <c r="C33" s="303"/>
      <c r="D33" s="228"/>
      <c r="E33" s="310"/>
      <c r="F33" s="233"/>
      <c r="G33" s="44"/>
      <c r="H33" s="269"/>
      <c r="I33" s="44"/>
      <c r="J33" s="44"/>
      <c r="K33" s="44"/>
      <c r="L33" s="39"/>
      <c r="M33" s="39"/>
      <c r="N33" s="39"/>
      <c r="O33" s="39"/>
      <c r="P33" s="39"/>
      <c r="Q33" s="39"/>
      <c r="R33" s="39"/>
      <c r="S33" s="39"/>
      <c r="T33" s="39"/>
      <c r="U33" s="39"/>
      <c r="V33" s="39"/>
    </row>
    <row r="34" spans="1:107" x14ac:dyDescent="0.25">
      <c r="A34" s="579"/>
      <c r="B34" s="226"/>
      <c r="C34" s="227"/>
      <c r="D34" s="228"/>
      <c r="E34" s="310"/>
      <c r="F34" s="233"/>
      <c r="G34" s="44"/>
      <c r="H34" s="269"/>
      <c r="I34" s="44"/>
      <c r="J34" s="44"/>
      <c r="K34" s="44"/>
      <c r="L34" s="39"/>
      <c r="M34" s="39"/>
      <c r="N34" s="39"/>
      <c r="O34" s="39"/>
      <c r="P34" s="39"/>
      <c r="Q34" s="39"/>
      <c r="R34" s="39"/>
      <c r="S34" s="39"/>
      <c r="T34" s="39"/>
      <c r="U34" s="39"/>
      <c r="V34" s="39"/>
    </row>
    <row r="35" spans="1:107" x14ac:dyDescent="0.25">
      <c r="A35" s="579"/>
      <c r="B35" s="226"/>
      <c r="C35" s="227"/>
      <c r="D35" s="228"/>
      <c r="E35" s="310"/>
      <c r="F35" s="233"/>
      <c r="G35" s="44"/>
      <c r="H35" s="269"/>
      <c r="I35" s="44"/>
      <c r="J35" s="44"/>
      <c r="K35" s="44"/>
      <c r="L35" s="39"/>
      <c r="M35" s="39"/>
      <c r="N35" s="39"/>
      <c r="O35" s="39"/>
      <c r="P35" s="39"/>
      <c r="Q35" s="39"/>
      <c r="R35" s="39"/>
      <c r="S35" s="39"/>
      <c r="T35" s="39"/>
      <c r="U35" s="39"/>
      <c r="V35" s="39"/>
    </row>
    <row r="36" spans="1:107" x14ac:dyDescent="0.25">
      <c r="A36" s="579"/>
      <c r="B36" s="304"/>
      <c r="C36" s="305"/>
      <c r="D36" s="228"/>
      <c r="E36" s="310"/>
      <c r="F36" s="233"/>
      <c r="G36" s="44"/>
      <c r="H36" s="269"/>
      <c r="I36" s="44"/>
      <c r="J36" s="44"/>
      <c r="K36" s="44"/>
      <c r="L36" s="39"/>
      <c r="M36" s="39"/>
      <c r="N36" s="39"/>
      <c r="O36" s="39"/>
      <c r="P36" s="39"/>
      <c r="Q36" s="39"/>
      <c r="R36" s="39"/>
      <c r="S36" s="39"/>
      <c r="T36" s="39"/>
      <c r="U36" s="39"/>
      <c r="V36" s="39"/>
    </row>
    <row r="37" spans="1:107" x14ac:dyDescent="0.25">
      <c r="A37" s="579"/>
      <c r="B37" s="226"/>
      <c r="C37" s="227"/>
      <c r="D37" s="228"/>
      <c r="E37" s="310"/>
      <c r="F37" s="233"/>
      <c r="G37" s="44"/>
      <c r="H37" s="269"/>
      <c r="I37" s="44"/>
      <c r="J37" s="44"/>
      <c r="K37" s="44"/>
      <c r="L37" s="39"/>
      <c r="M37" s="39"/>
      <c r="N37" s="39"/>
      <c r="O37" s="39"/>
      <c r="P37" s="39"/>
      <c r="Q37" s="39"/>
      <c r="R37" s="39"/>
      <c r="S37" s="39"/>
      <c r="T37" s="39"/>
      <c r="U37" s="39"/>
      <c r="V37" s="39"/>
    </row>
    <row r="38" spans="1:107" x14ac:dyDescent="0.25">
      <c r="A38" s="579"/>
      <c r="B38" s="306"/>
      <c r="C38" s="307"/>
      <c r="D38" s="228"/>
      <c r="E38" s="310"/>
      <c r="F38" s="233"/>
      <c r="G38" s="320" t="s">
        <v>170</v>
      </c>
      <c r="H38" s="269"/>
      <c r="I38" s="44"/>
      <c r="J38" s="44"/>
      <c r="K38" s="44"/>
      <c r="L38" s="39"/>
      <c r="M38" s="39"/>
      <c r="N38" s="39"/>
      <c r="O38" s="39"/>
      <c r="P38" s="39"/>
      <c r="Q38" s="39"/>
      <c r="R38" s="39"/>
      <c r="S38" s="39"/>
      <c r="T38" s="39"/>
      <c r="U38" s="39"/>
      <c r="V38" s="39"/>
    </row>
    <row r="39" spans="1:107" x14ac:dyDescent="0.25">
      <c r="A39" s="579"/>
      <c r="B39" s="226"/>
      <c r="C39" s="227"/>
      <c r="D39" s="228"/>
      <c r="E39" s="310"/>
      <c r="F39" s="233"/>
      <c r="G39" s="44"/>
      <c r="H39" s="269"/>
      <c r="I39" s="44"/>
      <c r="J39" s="44"/>
      <c r="K39" s="44"/>
      <c r="L39" s="39"/>
      <c r="M39" s="39"/>
      <c r="N39" s="39"/>
      <c r="O39" s="39"/>
      <c r="P39" s="39"/>
      <c r="Q39" s="39"/>
      <c r="R39" s="39"/>
      <c r="S39" s="39"/>
      <c r="T39" s="39"/>
      <c r="U39" s="39"/>
      <c r="V39" s="39"/>
    </row>
    <row r="40" spans="1:107" x14ac:dyDescent="0.25">
      <c r="A40" s="579"/>
      <c r="B40" s="226"/>
      <c r="C40" s="227"/>
      <c r="D40" s="228"/>
      <c r="E40" s="310"/>
      <c r="F40" s="233"/>
      <c r="G40" s="44"/>
      <c r="H40" s="269"/>
      <c r="I40" s="44"/>
      <c r="J40" s="44"/>
      <c r="K40" s="44"/>
      <c r="L40" s="39"/>
      <c r="M40" s="39"/>
      <c r="N40" s="39"/>
      <c r="O40" s="39"/>
      <c r="P40" s="39"/>
      <c r="Q40" s="39"/>
      <c r="R40" s="39"/>
      <c r="S40" s="39"/>
      <c r="T40" s="39"/>
      <c r="U40" s="39"/>
      <c r="V40" s="39"/>
    </row>
    <row r="41" spans="1:107" x14ac:dyDescent="0.25">
      <c r="A41" s="579"/>
      <c r="B41" s="226"/>
      <c r="C41" s="227"/>
      <c r="D41" s="228"/>
      <c r="E41" s="310"/>
      <c r="F41" s="233"/>
      <c r="G41" s="44"/>
      <c r="H41" s="269"/>
      <c r="I41" s="44"/>
      <c r="J41" s="44"/>
      <c r="K41" s="44"/>
      <c r="L41" s="39"/>
      <c r="M41" s="39"/>
      <c r="N41" s="39"/>
      <c r="O41" s="39"/>
      <c r="P41" s="39"/>
      <c r="Q41" s="39"/>
      <c r="R41" s="39"/>
      <c r="S41" s="39"/>
      <c r="T41" s="39"/>
      <c r="U41" s="39"/>
      <c r="V41" s="39"/>
    </row>
    <row r="42" spans="1:107" x14ac:dyDescent="0.25">
      <c r="A42" s="579"/>
      <c r="B42" s="308"/>
      <c r="C42" s="309"/>
      <c r="D42" s="228"/>
      <c r="E42" s="310"/>
      <c r="F42" s="233"/>
      <c r="G42" s="44"/>
      <c r="H42" s="269"/>
      <c r="I42" s="44"/>
      <c r="J42" s="44"/>
      <c r="K42" s="44"/>
      <c r="L42" s="39"/>
      <c r="M42" s="39"/>
      <c r="N42" s="39"/>
      <c r="O42" s="39"/>
      <c r="P42" s="39"/>
      <c r="Q42" s="39"/>
      <c r="R42" s="39"/>
      <c r="S42" s="39"/>
      <c r="T42" s="39"/>
      <c r="U42" s="39"/>
      <c r="V42" s="39"/>
    </row>
    <row r="43" spans="1:107" x14ac:dyDescent="0.25">
      <c r="A43" s="229"/>
      <c r="B43" s="270"/>
      <c r="C43" s="230"/>
      <c r="D43" s="231"/>
      <c r="E43" s="310"/>
      <c r="F43" s="233"/>
      <c r="G43" s="44"/>
      <c r="H43" s="269"/>
      <c r="I43" s="44"/>
      <c r="J43" s="44"/>
      <c r="K43" s="44"/>
      <c r="L43" s="39"/>
      <c r="M43" s="39"/>
      <c r="N43" s="39"/>
      <c r="O43" s="39"/>
      <c r="P43" s="39"/>
      <c r="Q43" s="39"/>
      <c r="R43" s="39"/>
      <c r="S43" s="39"/>
      <c r="T43" s="39"/>
      <c r="U43" s="39"/>
      <c r="V43" s="39"/>
    </row>
    <row r="44" spans="1:107" x14ac:dyDescent="0.25">
      <c r="A44" s="233"/>
      <c r="B44" s="233"/>
      <c r="C44" s="233"/>
      <c r="D44" s="233"/>
      <c r="E44" s="233"/>
      <c r="F44" s="233"/>
      <c r="G44" s="39"/>
      <c r="H44" s="39"/>
      <c r="I44" s="39"/>
      <c r="J44" s="39"/>
      <c r="K44" s="39"/>
      <c r="L44" s="39"/>
      <c r="M44" s="39"/>
      <c r="N44" s="39"/>
      <c r="O44" s="39"/>
      <c r="P44" s="39"/>
      <c r="Q44" s="39"/>
      <c r="R44" s="39"/>
      <c r="S44" s="39"/>
      <c r="T44" s="39"/>
      <c r="U44" s="39"/>
      <c r="V44" s="39"/>
    </row>
    <row r="45" spans="1:107" ht="18.75" x14ac:dyDescent="0.25">
      <c r="A45" s="154" t="s">
        <v>145</v>
      </c>
      <c r="B45" s="155"/>
      <c r="C45" s="122"/>
      <c r="D45" s="122"/>
      <c r="E45" s="122"/>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row>
    <row r="46" spans="1:107" ht="16.5" thickBot="1" x14ac:dyDescent="0.3">
      <c r="A46" s="583" t="s">
        <v>128</v>
      </c>
      <c r="B46" s="144"/>
      <c r="C46" s="15"/>
      <c r="D46" s="15"/>
      <c r="E46" s="15"/>
      <c r="F46" s="15"/>
      <c r="G46" s="15"/>
      <c r="H46" s="15"/>
      <c r="I46" s="15"/>
      <c r="J46" s="15"/>
      <c r="K46" s="15"/>
      <c r="L46" s="15"/>
      <c r="M46" s="15"/>
    </row>
    <row r="47" spans="1:107" ht="21.75" thickBot="1" x14ac:dyDescent="0.35">
      <c r="A47" s="584"/>
      <c r="B47" s="159" t="s">
        <v>124</v>
      </c>
      <c r="C47" s="162"/>
      <c r="D47" s="162"/>
      <c r="E47" s="203" t="s">
        <v>126</v>
      </c>
      <c r="F47" s="235">
        <v>2021</v>
      </c>
      <c r="J47" s="15"/>
      <c r="K47" s="15"/>
      <c r="L47" s="15"/>
      <c r="M47" s="15"/>
      <c r="N47" s="15"/>
      <c r="O47" s="15"/>
      <c r="P47" s="15"/>
      <c r="Q47" s="15"/>
      <c r="R47" s="15"/>
      <c r="S47" s="15"/>
    </row>
    <row r="48" spans="1:107" ht="18" thickBot="1" x14ac:dyDescent="0.35">
      <c r="A48" s="584"/>
      <c r="B48" s="160"/>
      <c r="C48" s="145"/>
      <c r="D48" s="145"/>
      <c r="E48" s="204"/>
      <c r="F48" s="11"/>
      <c r="H48" s="147"/>
      <c r="I48" s="148"/>
      <c r="J48" s="15"/>
      <c r="K48" s="15"/>
      <c r="L48" s="15"/>
      <c r="M48" s="15"/>
      <c r="N48" s="15"/>
      <c r="O48" s="15"/>
      <c r="P48" s="15"/>
      <c r="Q48" s="15"/>
      <c r="R48" s="15"/>
      <c r="S48" s="15"/>
    </row>
    <row r="49" spans="1:107" ht="21.75" thickBot="1" x14ac:dyDescent="0.4">
      <c r="A49" s="584"/>
      <c r="B49" s="159" t="s">
        <v>125</v>
      </c>
      <c r="C49" s="161"/>
      <c r="D49" s="145"/>
      <c r="E49" s="203" t="s">
        <v>127</v>
      </c>
      <c r="F49" s="236"/>
      <c r="G49" s="206" t="s">
        <v>144</v>
      </c>
      <c r="H49" s="147"/>
      <c r="I49" s="148"/>
      <c r="J49" s="15"/>
      <c r="K49" s="15"/>
      <c r="L49" s="15"/>
      <c r="M49" s="15"/>
      <c r="N49" s="15"/>
      <c r="O49" s="15"/>
      <c r="P49" s="15"/>
      <c r="Q49" s="15"/>
      <c r="R49" s="15"/>
      <c r="S49" s="15"/>
    </row>
    <row r="50" spans="1:107" ht="21.75" customHeight="1" x14ac:dyDescent="0.3">
      <c r="A50" s="584"/>
      <c r="B50" s="15"/>
      <c r="C50" s="145"/>
      <c r="D50" s="145"/>
      <c r="E50" s="146"/>
      <c r="F50" s="15"/>
      <c r="G50" s="15"/>
      <c r="H50" s="15"/>
      <c r="I50" s="15"/>
      <c r="J50" s="15"/>
      <c r="K50" s="15"/>
      <c r="L50" s="15"/>
      <c r="M50" s="15"/>
      <c r="N50" s="15"/>
      <c r="O50" s="15"/>
      <c r="P50" s="15"/>
      <c r="Q50" s="15"/>
      <c r="R50" s="15"/>
    </row>
    <row r="51" spans="1:107" ht="19.5" thickBot="1" x14ac:dyDescent="0.3">
      <c r="A51" s="154" t="s">
        <v>146</v>
      </c>
      <c r="B51" s="155"/>
      <c r="C51" s="117"/>
      <c r="D51" s="121"/>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row>
    <row r="52" spans="1:107" x14ac:dyDescent="0.25">
      <c r="A52" s="585" t="s">
        <v>175</v>
      </c>
      <c r="B52" s="39"/>
      <c r="C52" s="39"/>
      <c r="D52" s="39"/>
      <c r="E52" s="39"/>
      <c r="F52" s="39"/>
      <c r="G52" s="39"/>
      <c r="H52" s="39"/>
      <c r="I52" s="39"/>
      <c r="J52" s="39"/>
      <c r="K52" s="39"/>
      <c r="L52" s="39"/>
      <c r="M52" s="39"/>
      <c r="N52" s="39"/>
      <c r="O52" s="39"/>
      <c r="P52" s="183" t="s">
        <v>95</v>
      </c>
      <c r="Q52" s="64"/>
      <c r="R52" s="64"/>
      <c r="S52" s="64"/>
      <c r="T52" s="64"/>
      <c r="U52" s="64"/>
      <c r="V52" s="65"/>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7" ht="15.75" thickBot="1" x14ac:dyDescent="0.3">
      <c r="A53" s="585"/>
      <c r="B53" s="39"/>
      <c r="C53" s="39"/>
      <c r="D53" s="39"/>
      <c r="E53" s="39"/>
      <c r="F53" s="39"/>
      <c r="G53" s="39"/>
      <c r="H53" s="40" t="str">
        <f>IF(COUNTIF(I72:DA72,"x")&gt;1,"ACHTUNG: Sie haben in Block 1 und 2 mehr als 1 Bundesland ausgewählt. Bitte nur 1 Bundesland markieren.","")</f>
        <v/>
      </c>
      <c r="I53" s="39"/>
      <c r="J53" s="39"/>
      <c r="K53" s="39"/>
      <c r="L53" s="39"/>
      <c r="M53" s="39"/>
      <c r="N53" s="39"/>
      <c r="O53" s="39"/>
      <c r="P53" s="66" t="s">
        <v>93</v>
      </c>
      <c r="Q53" s="26"/>
      <c r="R53" s="26"/>
      <c r="S53" s="26"/>
      <c r="T53" s="26"/>
      <c r="U53" s="26"/>
      <c r="V53" s="67"/>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row>
    <row r="54" spans="1:107" ht="15.75" thickBot="1" x14ac:dyDescent="0.3">
      <c r="A54" s="585"/>
      <c r="B54" s="39"/>
      <c r="C54" s="39"/>
      <c r="D54" s="39"/>
      <c r="E54" s="39"/>
      <c r="F54" s="39"/>
      <c r="G54" s="39"/>
      <c r="H54" s="181" t="s">
        <v>94</v>
      </c>
      <c r="I54" s="55"/>
      <c r="J54" s="56"/>
      <c r="K54" s="56"/>
      <c r="L54" s="56"/>
      <c r="M54" s="56"/>
      <c r="N54" s="57"/>
      <c r="O54" s="39"/>
      <c r="P54" s="68"/>
      <c r="Q54" s="26"/>
      <c r="R54" s="26"/>
      <c r="S54" s="26"/>
      <c r="T54" s="26"/>
      <c r="U54" s="26"/>
      <c r="V54" s="67"/>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7" ht="15.75" thickBot="1" x14ac:dyDescent="0.3">
      <c r="A55" s="585"/>
      <c r="B55" s="39"/>
      <c r="C55" s="186" t="s">
        <v>129</v>
      </c>
      <c r="D55" s="187"/>
      <c r="E55" s="187"/>
      <c r="F55" s="188"/>
      <c r="G55" s="39"/>
      <c r="H55" s="58" t="s">
        <v>93</v>
      </c>
      <c r="I55" s="59"/>
      <c r="J55" s="29"/>
      <c r="K55" s="29"/>
      <c r="L55" s="29"/>
      <c r="M55" s="29"/>
      <c r="N55" s="60"/>
      <c r="O55" s="47"/>
      <c r="P55" s="68"/>
      <c r="Q55" s="26" t="s">
        <v>100</v>
      </c>
      <c r="R55" s="26"/>
      <c r="S55" s="26"/>
      <c r="T55" s="26"/>
      <c r="U55" s="26"/>
      <c r="V55" s="67"/>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50"/>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39"/>
      <c r="DC55" s="39"/>
    </row>
    <row r="56" spans="1:107" x14ac:dyDescent="0.25">
      <c r="A56" s="585"/>
      <c r="B56" s="39"/>
      <c r="C56" s="568" t="s">
        <v>102</v>
      </c>
      <c r="D56" s="569"/>
      <c r="E56" s="569"/>
      <c r="F56" s="570"/>
      <c r="G56" s="39"/>
      <c r="H56" s="61"/>
      <c r="I56" s="59"/>
      <c r="J56" s="29"/>
      <c r="K56" s="29"/>
      <c r="L56" s="29"/>
      <c r="M56" s="29"/>
      <c r="N56" s="60"/>
      <c r="O56" s="39"/>
      <c r="P56" s="68"/>
      <c r="Q56" s="225" t="s">
        <v>99</v>
      </c>
      <c r="R56" s="648" t="str">
        <f>IF($BG$72="x",BG73,IF($BM$72="x",BM73,IF($BS$72="x",BS73,IF($BY$72="x",BY73,IF($CE$72="x",CE73,IF($CK$72="x",CK73,IF($CQ$72="x",CQ73,IF($CW$72="x",CW73,"keine Auswahl"))))))))</f>
        <v>keine Auswahl</v>
      </c>
      <c r="S56" s="648"/>
      <c r="T56" s="648"/>
      <c r="U56" s="649"/>
      <c r="V56" s="67"/>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50"/>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39"/>
      <c r="DC56" s="39"/>
    </row>
    <row r="57" spans="1:107" x14ac:dyDescent="0.25">
      <c r="A57" s="585"/>
      <c r="B57" s="39"/>
      <c r="C57" s="571" t="str">
        <f>IF(J58&lt;&gt;"keine Auswahl",J58,IF(R56&lt;&gt;"keine Auswahl",R56,"keine Auswahl"))</f>
        <v>Baden-Württemberg</v>
      </c>
      <c r="D57" s="572"/>
      <c r="E57" s="572"/>
      <c r="F57" s="573"/>
      <c r="G57" s="39"/>
      <c r="H57" s="61"/>
      <c r="I57" s="59" t="s">
        <v>98</v>
      </c>
      <c r="J57" s="29"/>
      <c r="K57" s="29"/>
      <c r="L57" s="29"/>
      <c r="M57" s="29"/>
      <c r="N57" s="60"/>
      <c r="O57" s="39"/>
      <c r="P57" s="68"/>
      <c r="Q57" s="26"/>
      <c r="R57" s="26"/>
      <c r="S57" s="26"/>
      <c r="T57" s="26"/>
      <c r="U57" s="26"/>
      <c r="V57" s="67"/>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50"/>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39"/>
      <c r="DC57" s="39"/>
    </row>
    <row r="58" spans="1:107" s="15" customFormat="1" x14ac:dyDescent="0.25">
      <c r="A58" s="585"/>
      <c r="B58" s="39"/>
      <c r="C58" s="35"/>
      <c r="D58" s="36" t="s">
        <v>26</v>
      </c>
      <c r="E58" s="36" t="s">
        <v>27</v>
      </c>
      <c r="F58" s="37" t="s">
        <v>28</v>
      </c>
      <c r="G58" s="39"/>
      <c r="H58" s="61"/>
      <c r="I58" s="224" t="s">
        <v>99</v>
      </c>
      <c r="J58" s="658" t="str">
        <f>IF($I$72="x",I73,IF($O$72="x",O73,IF($U$72="x",U73,IF($AA$72="x",AA73,IF($AG$72="x",AG73,IF($AM$72="x",AM73,IF($AS$72="x",AS73,IF($AY$72="x",AY73,"keine Auswahl"))))))))</f>
        <v>Baden-Württemberg</v>
      </c>
      <c r="K58" s="658"/>
      <c r="L58" s="648"/>
      <c r="M58" s="649"/>
      <c r="N58" s="60"/>
      <c r="O58" s="44"/>
      <c r="P58" s="69"/>
      <c r="Q58" s="18" t="s">
        <v>26</v>
      </c>
      <c r="R58" s="635" t="s">
        <v>27</v>
      </c>
      <c r="S58" s="635"/>
      <c r="T58" s="634" t="s">
        <v>92</v>
      </c>
      <c r="U58" s="634"/>
      <c r="V58" s="70"/>
      <c r="W58" s="48"/>
      <c r="X58" s="48"/>
      <c r="Y58" s="48"/>
      <c r="Z58" s="44"/>
      <c r="AA58" s="44"/>
      <c r="AB58" s="591"/>
      <c r="AC58" s="591"/>
      <c r="AD58" s="591"/>
      <c r="AE58" s="591"/>
      <c r="AF58" s="44"/>
      <c r="AG58" s="44"/>
      <c r="AH58" s="591"/>
      <c r="AI58" s="591"/>
      <c r="AJ58" s="591"/>
      <c r="AK58" s="591"/>
      <c r="AL58" s="44"/>
      <c r="AM58" s="44"/>
      <c r="AN58" s="591"/>
      <c r="AO58" s="591"/>
      <c r="AP58" s="591"/>
      <c r="AQ58" s="591"/>
      <c r="AR58" s="44"/>
      <c r="AS58" s="44"/>
      <c r="AT58" s="591"/>
      <c r="AU58" s="591"/>
      <c r="AV58" s="591"/>
      <c r="AW58" s="591"/>
      <c r="AX58" s="44"/>
      <c r="AY58" s="44"/>
      <c r="AZ58" s="591"/>
      <c r="BA58" s="591"/>
      <c r="BB58" s="591"/>
      <c r="BC58" s="591"/>
      <c r="BD58" s="39"/>
      <c r="BE58" s="39"/>
      <c r="BF58" s="39"/>
      <c r="BG58" s="44"/>
      <c r="BH58" s="591"/>
      <c r="BI58" s="591"/>
      <c r="BJ58" s="591"/>
      <c r="BK58" s="591"/>
      <c r="BL58" s="44"/>
      <c r="BM58" s="44"/>
      <c r="BN58" s="591"/>
      <c r="BO58" s="591"/>
      <c r="BP58" s="591"/>
      <c r="BQ58" s="591"/>
      <c r="BR58" s="44"/>
      <c r="BS58" s="44"/>
      <c r="BT58" s="591"/>
      <c r="BU58" s="591"/>
      <c r="BV58" s="591"/>
      <c r="BW58" s="591"/>
      <c r="BX58" s="44"/>
      <c r="BY58" s="44"/>
      <c r="BZ58" s="591"/>
      <c r="CA58" s="591"/>
      <c r="CB58" s="591"/>
      <c r="CC58" s="591"/>
      <c r="CD58" s="44"/>
      <c r="CE58" s="44"/>
      <c r="CF58" s="591"/>
      <c r="CG58" s="591"/>
      <c r="CH58" s="591"/>
      <c r="CI58" s="591"/>
      <c r="CJ58" s="44"/>
      <c r="CK58" s="44"/>
      <c r="CL58" s="591"/>
      <c r="CM58" s="591"/>
      <c r="CN58" s="591"/>
      <c r="CO58" s="591"/>
      <c r="CP58" s="44"/>
      <c r="CQ58" s="44"/>
      <c r="CR58" s="591"/>
      <c r="CS58" s="591"/>
      <c r="CT58" s="591"/>
      <c r="CU58" s="591"/>
      <c r="CV58" s="44"/>
      <c r="CW58" s="44"/>
      <c r="CX58" s="591"/>
      <c r="CY58" s="591"/>
      <c r="CZ58" s="591"/>
      <c r="DA58" s="591"/>
      <c r="DB58" s="39"/>
      <c r="DC58" s="39"/>
    </row>
    <row r="59" spans="1:107" s="15" customFormat="1" x14ac:dyDescent="0.25">
      <c r="A59" s="585"/>
      <c r="B59" s="39"/>
      <c r="C59" s="657" t="s">
        <v>96</v>
      </c>
      <c r="D59" s="19">
        <f>VALUE(F59&amp;Kalenderjahr)</f>
        <v>44197</v>
      </c>
      <c r="E59" s="38" t="s">
        <v>22</v>
      </c>
      <c r="F59" s="51" t="s">
        <v>20</v>
      </c>
      <c r="G59" s="39"/>
      <c r="H59" s="61"/>
      <c r="I59" s="31"/>
      <c r="J59" s="659"/>
      <c r="K59" s="659"/>
      <c r="L59" s="32"/>
      <c r="M59" s="32"/>
      <c r="N59" s="60"/>
      <c r="O59" s="138"/>
      <c r="P59" s="69"/>
      <c r="Q59" s="141" t="str">
        <f>IF($BG$72="x",BG75,IF($BM$72="x",BM75,IF($BS$72="x",BS75,IF($BY$72="x",BY75,IF($CE$72="x",CE75,IF($CK$72="x",CK75,IF($CQ$72="x",CQ75,IF($CW$72="x",CW75,""))))))))</f>
        <v/>
      </c>
      <c r="R59" s="645" t="str">
        <f>IF($BG$72="x",BH75,IF($BM$72="x",BN75,IF($BS$72="x",BT75,IF($BY$72="x",BZ75,IF($CE$72="x",CF75,IF($CK$72="x",CL75,IF($CQ$72="x",CR75,IF($CW$72="x",CX75,""))))))))</f>
        <v/>
      </c>
      <c r="S59" s="646"/>
      <c r="T59" s="645" t="str">
        <f>IF($BG$72="x",BJ75,IF($BM$72="x",BP75,IF($BS$72="x",BV75,IF($BY$72="x",CB75,IF($CE$72="x",CH75,IF($CK$72="x",CN75,IF($CQ$72="x",CT75,IF($CW$72="x",CZ75,""))))))))</f>
        <v/>
      </c>
      <c r="U59" s="646"/>
      <c r="V59" s="70"/>
      <c r="W59" s="48"/>
      <c r="X59" s="49"/>
      <c r="Y59" s="49"/>
      <c r="Z59" s="44"/>
      <c r="AA59" s="45"/>
      <c r="AB59" s="591"/>
      <c r="AC59" s="591"/>
      <c r="AD59" s="598"/>
      <c r="AE59" s="598"/>
      <c r="AF59" s="44"/>
      <c r="AG59" s="45"/>
      <c r="AH59" s="591"/>
      <c r="AI59" s="591"/>
      <c r="AJ59" s="598"/>
      <c r="AK59" s="598"/>
      <c r="AL59" s="44"/>
      <c r="AM59" s="45"/>
      <c r="AN59" s="591"/>
      <c r="AO59" s="591"/>
      <c r="AP59" s="598"/>
      <c r="AQ59" s="598"/>
      <c r="AR59" s="44"/>
      <c r="AS59" s="45"/>
      <c r="AT59" s="591"/>
      <c r="AU59" s="591"/>
      <c r="AV59" s="598"/>
      <c r="AW59" s="598"/>
      <c r="AX59" s="44"/>
      <c r="AY59" s="45"/>
      <c r="AZ59" s="591"/>
      <c r="BA59" s="591"/>
      <c r="BB59" s="598"/>
      <c r="BC59" s="598"/>
      <c r="BD59" s="39"/>
      <c r="BE59" s="39"/>
      <c r="BF59" s="39"/>
      <c r="BG59" s="45"/>
      <c r="BH59" s="591"/>
      <c r="BI59" s="591"/>
      <c r="BJ59" s="598"/>
      <c r="BK59" s="598"/>
      <c r="BL59" s="44"/>
      <c r="BM59" s="45"/>
      <c r="BN59" s="591"/>
      <c r="BO59" s="591"/>
      <c r="BP59" s="598"/>
      <c r="BQ59" s="598"/>
      <c r="BR59" s="44"/>
      <c r="BS59" s="45"/>
      <c r="BT59" s="591"/>
      <c r="BU59" s="591"/>
      <c r="BV59" s="598"/>
      <c r="BW59" s="598"/>
      <c r="BX59" s="44"/>
      <c r="BY59" s="45"/>
      <c r="BZ59" s="591"/>
      <c r="CA59" s="591"/>
      <c r="CB59" s="598"/>
      <c r="CC59" s="598"/>
      <c r="CD59" s="44"/>
      <c r="CE59" s="45"/>
      <c r="CF59" s="591"/>
      <c r="CG59" s="591"/>
      <c r="CH59" s="598"/>
      <c r="CI59" s="598"/>
      <c r="CJ59" s="44"/>
      <c r="CK59" s="45"/>
      <c r="CL59" s="591"/>
      <c r="CM59" s="591"/>
      <c r="CN59" s="598"/>
      <c r="CO59" s="598"/>
      <c r="CP59" s="44"/>
      <c r="CQ59" s="45"/>
      <c r="CR59" s="591"/>
      <c r="CS59" s="591"/>
      <c r="CT59" s="598"/>
      <c r="CU59" s="598"/>
      <c r="CV59" s="44"/>
      <c r="CW59" s="45"/>
      <c r="CX59" s="591"/>
      <c r="CY59" s="591"/>
      <c r="CZ59" s="598"/>
      <c r="DA59" s="598"/>
      <c r="DB59" s="39"/>
      <c r="DC59" s="39"/>
    </row>
    <row r="60" spans="1:107" s="15" customFormat="1" x14ac:dyDescent="0.25">
      <c r="A60" s="585"/>
      <c r="B60" s="39"/>
      <c r="C60" s="657"/>
      <c r="D60" s="19">
        <f>D61-2</f>
        <v>44288</v>
      </c>
      <c r="E60" s="38" t="s">
        <v>24</v>
      </c>
      <c r="F60" s="51" t="s">
        <v>25</v>
      </c>
      <c r="G60" s="39"/>
      <c r="H60" s="62"/>
      <c r="I60" s="18" t="s">
        <v>26</v>
      </c>
      <c r="J60" s="635" t="s">
        <v>27</v>
      </c>
      <c r="K60" s="635"/>
      <c r="L60" s="634" t="s">
        <v>92</v>
      </c>
      <c r="M60" s="634"/>
      <c r="N60" s="60"/>
      <c r="O60" s="138"/>
      <c r="P60" s="69"/>
      <c r="Q60" s="141" t="str">
        <f t="shared" ref="Q60:Q66" si="0">IF($BG$72="x",BG76,IF($BM$72="x",BM76,IF($BS$72="x",BS76,IF($BY$72="x",BY76,IF($CE$72="x",CE76,IF($CK$72="x",CK76,IF($CQ$72="x",CQ76,IF($CW$72="x",CW76,""))))))))</f>
        <v/>
      </c>
      <c r="R60" s="645" t="str">
        <f t="shared" ref="R60:R66" si="1">IF($BG$72="x",BH76,IF($BM$72="x",BN76,IF($BS$72="x",BT76,IF($BY$72="x",BZ76,IF($CE$72="x",CF76,IF($CK$72="x",CL76,IF($CQ$72="x",CR76,IF($CW$72="x",CX76,""))))))))</f>
        <v/>
      </c>
      <c r="S60" s="646"/>
      <c r="T60" s="645" t="str">
        <f t="shared" ref="T60:T66" si="2">IF($BG$72="x",BJ76,IF($BM$72="x",BP76,IF($BS$72="x",BV76,IF($BY$72="x",CB76,IF($CE$72="x",CH76,IF($CK$72="x",CN76,IF($CQ$72="x",CT76,IF($CW$72="x",CZ76,""))))))))</f>
        <v/>
      </c>
      <c r="U60" s="646"/>
      <c r="V60" s="70"/>
      <c r="W60" s="48"/>
      <c r="X60" s="49"/>
      <c r="Y60" s="49"/>
      <c r="Z60" s="44"/>
      <c r="AA60" s="45"/>
      <c r="AB60" s="591"/>
      <c r="AC60" s="591"/>
      <c r="AD60" s="598"/>
      <c r="AE60" s="598"/>
      <c r="AF60" s="44"/>
      <c r="AG60" s="45"/>
      <c r="AH60" s="591"/>
      <c r="AI60" s="591"/>
      <c r="AJ60" s="598"/>
      <c r="AK60" s="598"/>
      <c r="AL60" s="44"/>
      <c r="AM60" s="45"/>
      <c r="AN60" s="591"/>
      <c r="AO60" s="591"/>
      <c r="AP60" s="598"/>
      <c r="AQ60" s="598"/>
      <c r="AR60" s="44"/>
      <c r="AS60" s="45"/>
      <c r="AT60" s="591"/>
      <c r="AU60" s="591"/>
      <c r="AV60" s="598"/>
      <c r="AW60" s="598"/>
      <c r="AX60" s="44"/>
      <c r="AY60" s="45"/>
      <c r="AZ60" s="591"/>
      <c r="BA60" s="591"/>
      <c r="BB60" s="598"/>
      <c r="BC60" s="598"/>
      <c r="BD60" s="39"/>
      <c r="BE60" s="39"/>
      <c r="BF60" s="39"/>
      <c r="BG60" s="45"/>
      <c r="BH60" s="591"/>
      <c r="BI60" s="591"/>
      <c r="BJ60" s="598"/>
      <c r="BK60" s="598"/>
      <c r="BL60" s="44"/>
      <c r="BM60" s="45"/>
      <c r="BN60" s="591"/>
      <c r="BO60" s="591"/>
      <c r="BP60" s="598"/>
      <c r="BQ60" s="598"/>
      <c r="BR60" s="44"/>
      <c r="BS60" s="45"/>
      <c r="BT60" s="591"/>
      <c r="BU60" s="591"/>
      <c r="BV60" s="598"/>
      <c r="BW60" s="598"/>
      <c r="BX60" s="44"/>
      <c r="BY60" s="45"/>
      <c r="BZ60" s="591"/>
      <c r="CA60" s="591"/>
      <c r="CB60" s="598"/>
      <c r="CC60" s="598"/>
      <c r="CD60" s="44"/>
      <c r="CE60" s="45"/>
      <c r="CF60" s="591"/>
      <c r="CG60" s="591"/>
      <c r="CH60" s="598"/>
      <c r="CI60" s="598"/>
      <c r="CJ60" s="44"/>
      <c r="CK60" s="45"/>
      <c r="CL60" s="591"/>
      <c r="CM60" s="591"/>
      <c r="CN60" s="598"/>
      <c r="CO60" s="598"/>
      <c r="CP60" s="44"/>
      <c r="CQ60" s="45"/>
      <c r="CR60" s="591"/>
      <c r="CS60" s="591"/>
      <c r="CT60" s="598"/>
      <c r="CU60" s="598"/>
      <c r="CV60" s="44"/>
      <c r="CW60" s="45"/>
      <c r="CX60" s="591"/>
      <c r="CY60" s="591"/>
      <c r="CZ60" s="598"/>
      <c r="DA60" s="598"/>
      <c r="DB60" s="39"/>
      <c r="DC60" s="39"/>
    </row>
    <row r="61" spans="1:107" s="15" customFormat="1" x14ac:dyDescent="0.25">
      <c r="A61" s="585"/>
      <c r="B61" s="39"/>
      <c r="C61" s="657"/>
      <c r="D61" s="19">
        <f>DOLLAR((DAY(MINUTE(Kalenderjahr/38)/2+55)&amp;".4."&amp;Kalenderjahr)/7,)*7-6</f>
        <v>44290</v>
      </c>
      <c r="E61" s="38" t="s">
        <v>23</v>
      </c>
      <c r="F61" s="51"/>
      <c r="G61" s="39"/>
      <c r="H61" s="61"/>
      <c r="I61" s="141">
        <f>IF($I$72="x",I75,IF($O$72="x",O75,IF($U$72="x",U75,IF($AA$72="x",AA75,IF($AG$72="x",AG75,IF($AM$72="x",AM75,IF($AS$72="x",AS75,IF($AY$72="x",AY75,""))))))))</f>
        <v>44202</v>
      </c>
      <c r="J61" s="645" t="str">
        <f>IF($I$72="x",J75,IF($O$72="x",P75,IF($U$72="x",V75,IF($AA$72="x",AB75,IF($AG$72="x",AH75,IF($AM$72="x",AN75,IF($AS$72="x",AT75,IF($AY$72="x",AZ75,""))))))))</f>
        <v>Heilige 3 Könige</v>
      </c>
      <c r="K61" s="646"/>
      <c r="L61" s="645" t="str">
        <f>IF($I$72="x",L75,IF($O$72="x",R75,IF($U$72="x",X75,IF($AA$72="x",AD75,IF($AG$72="x",AJ75,IF($AM$72="x",AP75,IF($AS$72="x",AV75,IF($AY$72="x",BB75,""))))))))</f>
        <v>06.01.</v>
      </c>
      <c r="M61" s="646"/>
      <c r="N61" s="60"/>
      <c r="O61" s="138"/>
      <c r="P61" s="69"/>
      <c r="Q61" s="141" t="str">
        <f t="shared" si="0"/>
        <v/>
      </c>
      <c r="R61" s="645" t="str">
        <f t="shared" si="1"/>
        <v/>
      </c>
      <c r="S61" s="646"/>
      <c r="T61" s="645" t="str">
        <f t="shared" si="2"/>
        <v/>
      </c>
      <c r="U61" s="646"/>
      <c r="V61" s="70"/>
      <c r="W61" s="48"/>
      <c r="X61" s="49"/>
      <c r="Y61" s="49"/>
      <c r="Z61" s="44"/>
      <c r="AA61" s="45"/>
      <c r="AB61" s="591"/>
      <c r="AC61" s="591"/>
      <c r="AD61" s="598"/>
      <c r="AE61" s="598"/>
      <c r="AF61" s="44"/>
      <c r="AG61" s="45"/>
      <c r="AH61" s="591"/>
      <c r="AI61" s="591"/>
      <c r="AJ61" s="598"/>
      <c r="AK61" s="598"/>
      <c r="AL61" s="44"/>
      <c r="AM61" s="45"/>
      <c r="AN61" s="591"/>
      <c r="AO61" s="591"/>
      <c r="AP61" s="598"/>
      <c r="AQ61" s="598"/>
      <c r="AR61" s="44"/>
      <c r="AS61" s="45"/>
      <c r="AT61" s="591"/>
      <c r="AU61" s="591"/>
      <c r="AV61" s="598"/>
      <c r="AW61" s="598"/>
      <c r="AX61" s="44"/>
      <c r="AY61" s="45"/>
      <c r="AZ61" s="591"/>
      <c r="BA61" s="591"/>
      <c r="BB61" s="598"/>
      <c r="BC61" s="598"/>
      <c r="BD61" s="39"/>
      <c r="BE61" s="39"/>
      <c r="BF61" s="39"/>
      <c r="BG61" s="45"/>
      <c r="BH61" s="591"/>
      <c r="BI61" s="591"/>
      <c r="BJ61" s="598"/>
      <c r="BK61" s="598"/>
      <c r="BL61" s="44"/>
      <c r="BM61" s="45"/>
      <c r="BN61" s="591"/>
      <c r="BO61" s="591"/>
      <c r="BP61" s="598"/>
      <c r="BQ61" s="598"/>
      <c r="BR61" s="44"/>
      <c r="BS61" s="45"/>
      <c r="BT61" s="591"/>
      <c r="BU61" s="591"/>
      <c r="BV61" s="598"/>
      <c r="BW61" s="598"/>
      <c r="BX61" s="44"/>
      <c r="BY61" s="45"/>
      <c r="BZ61" s="591"/>
      <c r="CA61" s="591"/>
      <c r="CB61" s="598"/>
      <c r="CC61" s="598"/>
      <c r="CD61" s="44"/>
      <c r="CE61" s="45"/>
      <c r="CF61" s="591"/>
      <c r="CG61" s="591"/>
      <c r="CH61" s="598"/>
      <c r="CI61" s="598"/>
      <c r="CJ61" s="44"/>
      <c r="CK61" s="45"/>
      <c r="CL61" s="591"/>
      <c r="CM61" s="591"/>
      <c r="CN61" s="598"/>
      <c r="CO61" s="598"/>
      <c r="CP61" s="44"/>
      <c r="CQ61" s="45"/>
      <c r="CR61" s="591"/>
      <c r="CS61" s="591"/>
      <c r="CT61" s="598"/>
      <c r="CU61" s="598"/>
      <c r="CV61" s="44"/>
      <c r="CW61" s="45"/>
      <c r="CX61" s="591"/>
      <c r="CY61" s="591"/>
      <c r="CZ61" s="598"/>
      <c r="DA61" s="598"/>
      <c r="DB61" s="39"/>
      <c r="DC61" s="39"/>
    </row>
    <row r="62" spans="1:107" s="15" customFormat="1" x14ac:dyDescent="0.25">
      <c r="A62" s="585"/>
      <c r="B62" s="39"/>
      <c r="C62" s="657"/>
      <c r="D62" s="19">
        <f>D61+1</f>
        <v>44291</v>
      </c>
      <c r="E62" s="38" t="s">
        <v>31</v>
      </c>
      <c r="F62" s="51" t="s">
        <v>30</v>
      </c>
      <c r="G62" s="39"/>
      <c r="H62" s="61"/>
      <c r="I62" s="141">
        <f t="shared" ref="I62:I68" si="3">IF($I$72="x",I76,IF($O$72="x",O76,IF($U$72="x",U76,IF($AA$72="x",AA76,IF($AG$72="x",AG76,IF($AM$72="x",AM76,IF($AS$72="x",AS76,IF($AY$72="x",AY76,""))))))))</f>
        <v>44350</v>
      </c>
      <c r="J62" s="645" t="str">
        <f t="shared" ref="J62:J68" si="4">IF($I$72="x",J76,IF($O$72="x",P76,IF($U$72="x",V76,IF($AA$72="x",AB76,IF($AG$72="x",AH76,IF($AM$72="x",AN76,IF($AS$72="x",AT76,IF($AY$72="x",AZ76,""))))))))</f>
        <v>Fronleichnam</v>
      </c>
      <c r="K62" s="646"/>
      <c r="L62" s="645" t="str">
        <f t="shared" ref="L62:L68" si="5">IF($I$72="x",L76,IF($O$72="x",R76,IF($U$72="x",X76,IF($AA$72="x",AD76,IF($AG$72="x",AJ76,IF($AM$72="x",AP76,IF($AS$72="x",AV76,IF($AY$72="x",BB76,""))))))))</f>
        <v>Ostersonntag +60</v>
      </c>
      <c r="M62" s="646"/>
      <c r="N62" s="60"/>
      <c r="O62" s="138"/>
      <c r="P62" s="69"/>
      <c r="Q62" s="141" t="str">
        <f t="shared" si="0"/>
        <v/>
      </c>
      <c r="R62" s="645" t="str">
        <f t="shared" si="1"/>
        <v/>
      </c>
      <c r="S62" s="646"/>
      <c r="T62" s="645" t="str">
        <f t="shared" si="2"/>
        <v/>
      </c>
      <c r="U62" s="646"/>
      <c r="V62" s="70"/>
      <c r="W62" s="48"/>
      <c r="X62" s="49"/>
      <c r="Y62" s="49"/>
      <c r="Z62" s="44"/>
      <c r="AA62" s="45"/>
      <c r="AB62" s="591"/>
      <c r="AC62" s="591"/>
      <c r="AD62" s="598"/>
      <c r="AE62" s="598"/>
      <c r="AF62" s="44"/>
      <c r="AG62" s="45"/>
      <c r="AH62" s="591"/>
      <c r="AI62" s="591"/>
      <c r="AJ62" s="598"/>
      <c r="AK62" s="598"/>
      <c r="AL62" s="44"/>
      <c r="AM62" s="45"/>
      <c r="AN62" s="591"/>
      <c r="AO62" s="591"/>
      <c r="AP62" s="598"/>
      <c r="AQ62" s="598"/>
      <c r="AR62" s="44"/>
      <c r="AS62" s="45"/>
      <c r="AT62" s="591"/>
      <c r="AU62" s="591"/>
      <c r="AV62" s="598"/>
      <c r="AW62" s="598"/>
      <c r="AX62" s="44"/>
      <c r="AY62" s="45"/>
      <c r="AZ62" s="591"/>
      <c r="BA62" s="591"/>
      <c r="BB62" s="598"/>
      <c r="BC62" s="598"/>
      <c r="BD62" s="39"/>
      <c r="BE62" s="39"/>
      <c r="BF62" s="39"/>
      <c r="BG62" s="45"/>
      <c r="BH62" s="591"/>
      <c r="BI62" s="591"/>
      <c r="BJ62" s="598"/>
      <c r="BK62" s="598"/>
      <c r="BL62" s="44"/>
      <c r="BM62" s="45"/>
      <c r="BN62" s="591"/>
      <c r="BO62" s="591"/>
      <c r="BP62" s="598"/>
      <c r="BQ62" s="598"/>
      <c r="BR62" s="44"/>
      <c r="BS62" s="45"/>
      <c r="BT62" s="591"/>
      <c r="BU62" s="591"/>
      <c r="BV62" s="598"/>
      <c r="BW62" s="598"/>
      <c r="BX62" s="44"/>
      <c r="BY62" s="45"/>
      <c r="BZ62" s="591"/>
      <c r="CA62" s="591"/>
      <c r="CB62" s="598"/>
      <c r="CC62" s="598"/>
      <c r="CD62" s="44"/>
      <c r="CE62" s="45"/>
      <c r="CF62" s="591"/>
      <c r="CG62" s="591"/>
      <c r="CH62" s="598"/>
      <c r="CI62" s="598"/>
      <c r="CJ62" s="44"/>
      <c r="CK62" s="45"/>
      <c r="CL62" s="591"/>
      <c r="CM62" s="591"/>
      <c r="CN62" s="598"/>
      <c r="CO62" s="598"/>
      <c r="CP62" s="44"/>
      <c r="CQ62" s="45"/>
      <c r="CR62" s="591"/>
      <c r="CS62" s="591"/>
      <c r="CT62" s="598"/>
      <c r="CU62" s="598"/>
      <c r="CV62" s="44"/>
      <c r="CW62" s="45"/>
      <c r="CX62" s="591"/>
      <c r="CY62" s="591"/>
      <c r="CZ62" s="598"/>
      <c r="DA62" s="598"/>
      <c r="DB62" s="39"/>
      <c r="DC62" s="39"/>
    </row>
    <row r="63" spans="1:107" s="15" customFormat="1" x14ac:dyDescent="0.25">
      <c r="A63" s="585"/>
      <c r="B63" s="39"/>
      <c r="C63" s="657"/>
      <c r="D63" s="19">
        <f>VALUE(F63&amp;Kalenderjahr)</f>
        <v>44317</v>
      </c>
      <c r="E63" s="38" t="s">
        <v>82</v>
      </c>
      <c r="F63" s="51" t="s">
        <v>62</v>
      </c>
      <c r="G63" s="39"/>
      <c r="H63" s="61"/>
      <c r="I63" s="141">
        <f t="shared" si="3"/>
        <v>44501</v>
      </c>
      <c r="J63" s="645" t="str">
        <f t="shared" si="4"/>
        <v>Allerheiligen</v>
      </c>
      <c r="K63" s="646"/>
      <c r="L63" s="645" t="str">
        <f t="shared" si="5"/>
        <v>01.11.</v>
      </c>
      <c r="M63" s="646"/>
      <c r="N63" s="60"/>
      <c r="O63" s="138"/>
      <c r="P63" s="69"/>
      <c r="Q63" s="141" t="str">
        <f t="shared" si="0"/>
        <v/>
      </c>
      <c r="R63" s="645" t="str">
        <f t="shared" si="1"/>
        <v/>
      </c>
      <c r="S63" s="646"/>
      <c r="T63" s="645" t="str">
        <f t="shared" si="2"/>
        <v/>
      </c>
      <c r="U63" s="646"/>
      <c r="V63" s="70"/>
      <c r="W63" s="48"/>
      <c r="X63" s="49"/>
      <c r="Y63" s="49"/>
      <c r="Z63" s="44"/>
      <c r="AA63" s="45"/>
      <c r="AB63" s="591"/>
      <c r="AC63" s="591"/>
      <c r="AD63" s="598"/>
      <c r="AE63" s="598"/>
      <c r="AF63" s="44"/>
      <c r="AG63" s="45"/>
      <c r="AH63" s="591"/>
      <c r="AI63" s="591"/>
      <c r="AJ63" s="598"/>
      <c r="AK63" s="598"/>
      <c r="AL63" s="44"/>
      <c r="AM63" s="45"/>
      <c r="AN63" s="591"/>
      <c r="AO63" s="591"/>
      <c r="AP63" s="598"/>
      <c r="AQ63" s="598"/>
      <c r="AR63" s="44"/>
      <c r="AS63" s="45"/>
      <c r="AT63" s="591"/>
      <c r="AU63" s="591"/>
      <c r="AV63" s="598"/>
      <c r="AW63" s="598"/>
      <c r="AX63" s="44"/>
      <c r="AY63" s="45"/>
      <c r="AZ63" s="591"/>
      <c r="BA63" s="591"/>
      <c r="BB63" s="598"/>
      <c r="BC63" s="598"/>
      <c r="BD63" s="39"/>
      <c r="BE63" s="39"/>
      <c r="BF63" s="39"/>
      <c r="BG63" s="45"/>
      <c r="BH63" s="591"/>
      <c r="BI63" s="591"/>
      <c r="BJ63" s="598"/>
      <c r="BK63" s="598"/>
      <c r="BL63" s="44"/>
      <c r="BM63" s="45"/>
      <c r="BN63" s="591"/>
      <c r="BO63" s="591"/>
      <c r="BP63" s="598"/>
      <c r="BQ63" s="598"/>
      <c r="BR63" s="44"/>
      <c r="BS63" s="45"/>
      <c r="BT63" s="591"/>
      <c r="BU63" s="591"/>
      <c r="BV63" s="598"/>
      <c r="BW63" s="598"/>
      <c r="BX63" s="44"/>
      <c r="BY63" s="45"/>
      <c r="BZ63" s="591"/>
      <c r="CA63" s="591"/>
      <c r="CB63" s="598"/>
      <c r="CC63" s="598"/>
      <c r="CD63" s="44"/>
      <c r="CE63" s="45"/>
      <c r="CF63" s="591"/>
      <c r="CG63" s="591"/>
      <c r="CH63" s="598"/>
      <c r="CI63" s="598"/>
      <c r="CJ63" s="44"/>
      <c r="CK63" s="45"/>
      <c r="CL63" s="591"/>
      <c r="CM63" s="591"/>
      <c r="CN63" s="598"/>
      <c r="CO63" s="598"/>
      <c r="CP63" s="44"/>
      <c r="CQ63" s="45"/>
      <c r="CR63" s="591"/>
      <c r="CS63" s="591"/>
      <c r="CT63" s="598"/>
      <c r="CU63" s="598"/>
      <c r="CV63" s="44"/>
      <c r="CW63" s="45"/>
      <c r="CX63" s="591"/>
      <c r="CY63" s="591"/>
      <c r="CZ63" s="598"/>
      <c r="DA63" s="598"/>
      <c r="DB63" s="39"/>
      <c r="DC63" s="39"/>
    </row>
    <row r="64" spans="1:107" x14ac:dyDescent="0.25">
      <c r="A64" s="585"/>
      <c r="B64" s="39"/>
      <c r="C64" s="657"/>
      <c r="D64" s="19">
        <f>D61+39</f>
        <v>44329</v>
      </c>
      <c r="E64" s="38" t="s">
        <v>101</v>
      </c>
      <c r="F64" s="51" t="s">
        <v>63</v>
      </c>
      <c r="G64" s="39"/>
      <c r="H64" s="63"/>
      <c r="I64" s="141">
        <f>IF($I$72="x",I78,IF($O$72="x",O78,IF($U$72="x",U78,IF($AA$72="x",AA78,IF($AG$72="x",AG78,IF($AM$72="x",AM78,IF($AS$72="x",AS78,IF($AY$72="x",AY78,""))))))))</f>
        <v>-2021</v>
      </c>
      <c r="J64" s="645" t="str">
        <f t="shared" si="4"/>
        <v xml:space="preserve"> -</v>
      </c>
      <c r="K64" s="646"/>
      <c r="L64" s="645" t="str">
        <f t="shared" si="5"/>
        <v xml:space="preserve"> -</v>
      </c>
      <c r="M64" s="646"/>
      <c r="N64" s="60"/>
      <c r="O64" s="138"/>
      <c r="P64" s="69"/>
      <c r="Q64" s="141" t="str">
        <f t="shared" si="0"/>
        <v/>
      </c>
      <c r="R64" s="645" t="str">
        <f t="shared" si="1"/>
        <v/>
      </c>
      <c r="S64" s="646"/>
      <c r="T64" s="645" t="str">
        <f t="shared" si="2"/>
        <v/>
      </c>
      <c r="U64" s="646"/>
      <c r="V64" s="70"/>
      <c r="W64" s="48"/>
      <c r="X64" s="48"/>
      <c r="Y64" s="48"/>
      <c r="Z64" s="44"/>
      <c r="AA64" s="45"/>
      <c r="AB64" s="591"/>
      <c r="AC64" s="591"/>
      <c r="AD64" s="591"/>
      <c r="AE64" s="591"/>
      <c r="AF64" s="44"/>
      <c r="AG64" s="45"/>
      <c r="AH64" s="591"/>
      <c r="AI64" s="591"/>
      <c r="AJ64" s="591"/>
      <c r="AK64" s="591"/>
      <c r="AL64" s="44"/>
      <c r="AM64" s="45"/>
      <c r="AN64" s="591"/>
      <c r="AO64" s="591"/>
      <c r="AP64" s="591"/>
      <c r="AQ64" s="591"/>
      <c r="AR64" s="44"/>
      <c r="AS64" s="45"/>
      <c r="AT64" s="591"/>
      <c r="AU64" s="591"/>
      <c r="AV64" s="591"/>
      <c r="AW64" s="591"/>
      <c r="AX64" s="44"/>
      <c r="AY64" s="45"/>
      <c r="AZ64" s="591"/>
      <c r="BA64" s="591"/>
      <c r="BB64" s="591"/>
      <c r="BC64" s="591"/>
      <c r="BD64" s="39"/>
      <c r="BE64" s="39"/>
      <c r="BF64" s="39"/>
      <c r="BG64" s="45"/>
      <c r="BH64" s="591"/>
      <c r="BI64" s="591"/>
      <c r="BJ64" s="591"/>
      <c r="BK64" s="591"/>
      <c r="BL64" s="44"/>
      <c r="BM64" s="45"/>
      <c r="BN64" s="591"/>
      <c r="BO64" s="591"/>
      <c r="BP64" s="591"/>
      <c r="BQ64" s="591"/>
      <c r="BR64" s="44"/>
      <c r="BS64" s="45"/>
      <c r="BT64" s="591"/>
      <c r="BU64" s="591"/>
      <c r="BV64" s="591"/>
      <c r="BW64" s="591"/>
      <c r="BX64" s="44"/>
      <c r="BY64" s="45"/>
      <c r="BZ64" s="591"/>
      <c r="CA64" s="591"/>
      <c r="CB64" s="591"/>
      <c r="CC64" s="591"/>
      <c r="CD64" s="44"/>
      <c r="CE64" s="45"/>
      <c r="CF64" s="591"/>
      <c r="CG64" s="591"/>
      <c r="CH64" s="591"/>
      <c r="CI64" s="591"/>
      <c r="CJ64" s="44"/>
      <c r="CK64" s="45"/>
      <c r="CL64" s="591"/>
      <c r="CM64" s="591"/>
      <c r="CN64" s="591"/>
      <c r="CO64" s="591"/>
      <c r="CP64" s="44"/>
      <c r="CQ64" s="45"/>
      <c r="CR64" s="591"/>
      <c r="CS64" s="591"/>
      <c r="CT64" s="591"/>
      <c r="CU64" s="591"/>
      <c r="CV64" s="44"/>
      <c r="CW64" s="45"/>
      <c r="CX64" s="591"/>
      <c r="CY64" s="591"/>
      <c r="CZ64" s="591"/>
      <c r="DA64" s="591"/>
      <c r="DB64" s="39"/>
      <c r="DC64" s="39"/>
    </row>
    <row r="65" spans="1:107" x14ac:dyDescent="0.25">
      <c r="A65" s="585"/>
      <c r="B65" s="39"/>
      <c r="C65" s="657"/>
      <c r="D65" s="19">
        <f>D61+49</f>
        <v>44339</v>
      </c>
      <c r="E65" s="38" t="s">
        <v>64</v>
      </c>
      <c r="F65" s="51" t="s">
        <v>65</v>
      </c>
      <c r="G65" s="39"/>
      <c r="H65" s="61"/>
      <c r="I65" s="141">
        <f t="shared" si="3"/>
        <v>-2021</v>
      </c>
      <c r="J65" s="645" t="str">
        <f t="shared" si="4"/>
        <v xml:space="preserve"> -</v>
      </c>
      <c r="K65" s="646"/>
      <c r="L65" s="645" t="str">
        <f t="shared" si="5"/>
        <v xml:space="preserve"> -</v>
      </c>
      <c r="M65" s="646"/>
      <c r="N65" s="60"/>
      <c r="O65" s="138"/>
      <c r="P65" s="69"/>
      <c r="Q65" s="141" t="str">
        <f t="shared" si="0"/>
        <v/>
      </c>
      <c r="R65" s="645" t="str">
        <f t="shared" si="1"/>
        <v/>
      </c>
      <c r="S65" s="646"/>
      <c r="T65" s="645" t="str">
        <f t="shared" si="2"/>
        <v/>
      </c>
      <c r="U65" s="646"/>
      <c r="V65" s="70"/>
      <c r="W65" s="48"/>
      <c r="X65" s="48"/>
      <c r="Y65" s="48"/>
      <c r="Z65" s="44"/>
      <c r="AA65" s="45"/>
      <c r="AB65" s="591"/>
      <c r="AC65" s="591"/>
      <c r="AD65" s="591"/>
      <c r="AE65" s="591"/>
      <c r="AF65" s="44"/>
      <c r="AG65" s="45"/>
      <c r="AH65" s="591"/>
      <c r="AI65" s="591"/>
      <c r="AJ65" s="591"/>
      <c r="AK65" s="591"/>
      <c r="AL65" s="44"/>
      <c r="AM65" s="45"/>
      <c r="AN65" s="591"/>
      <c r="AO65" s="591"/>
      <c r="AP65" s="591"/>
      <c r="AQ65" s="591"/>
      <c r="AR65" s="44"/>
      <c r="AS65" s="45"/>
      <c r="AT65" s="591"/>
      <c r="AU65" s="591"/>
      <c r="AV65" s="591"/>
      <c r="AW65" s="591"/>
      <c r="AX65" s="44"/>
      <c r="AY65" s="45"/>
      <c r="AZ65" s="591"/>
      <c r="BA65" s="591"/>
      <c r="BB65" s="591"/>
      <c r="BC65" s="591"/>
      <c r="BD65" s="39"/>
      <c r="BE65" s="39"/>
      <c r="BF65" s="39"/>
      <c r="BG65" s="45"/>
      <c r="BH65" s="591"/>
      <c r="BI65" s="591"/>
      <c r="BJ65" s="591"/>
      <c r="BK65" s="591"/>
      <c r="BL65" s="44"/>
      <c r="BM65" s="45"/>
      <c r="BN65" s="591"/>
      <c r="BO65" s="591"/>
      <c r="BP65" s="591"/>
      <c r="BQ65" s="591"/>
      <c r="BR65" s="44"/>
      <c r="BS65" s="45"/>
      <c r="BT65" s="591"/>
      <c r="BU65" s="591"/>
      <c r="BV65" s="591"/>
      <c r="BW65" s="591"/>
      <c r="BX65" s="44"/>
      <c r="BY65" s="45"/>
      <c r="BZ65" s="591"/>
      <c r="CA65" s="591"/>
      <c r="CB65" s="591"/>
      <c r="CC65" s="591"/>
      <c r="CD65" s="44"/>
      <c r="CE65" s="45"/>
      <c r="CF65" s="591"/>
      <c r="CG65" s="591"/>
      <c r="CH65" s="591"/>
      <c r="CI65" s="591"/>
      <c r="CJ65" s="44"/>
      <c r="CK65" s="45"/>
      <c r="CL65" s="591"/>
      <c r="CM65" s="591"/>
      <c r="CN65" s="591"/>
      <c r="CO65" s="591"/>
      <c r="CP65" s="44"/>
      <c r="CQ65" s="45"/>
      <c r="CR65" s="591"/>
      <c r="CS65" s="591"/>
      <c r="CT65" s="591"/>
      <c r="CU65" s="591"/>
      <c r="CV65" s="44"/>
      <c r="CW65" s="45"/>
      <c r="CX65" s="591"/>
      <c r="CY65" s="591"/>
      <c r="CZ65" s="591"/>
      <c r="DA65" s="591"/>
      <c r="DB65" s="39"/>
      <c r="DC65" s="39"/>
    </row>
    <row r="66" spans="1:107" x14ac:dyDescent="0.25">
      <c r="A66" s="585"/>
      <c r="B66" s="39"/>
      <c r="C66" s="657"/>
      <c r="D66" s="19">
        <f>D61+50</f>
        <v>44340</v>
      </c>
      <c r="E66" s="38" t="s">
        <v>66</v>
      </c>
      <c r="F66" s="51" t="s">
        <v>67</v>
      </c>
      <c r="G66" s="39"/>
      <c r="H66" s="61"/>
      <c r="I66" s="141">
        <f t="shared" si="3"/>
        <v>-2021</v>
      </c>
      <c r="J66" s="645" t="str">
        <f t="shared" si="4"/>
        <v xml:space="preserve"> -  </v>
      </c>
      <c r="K66" s="646"/>
      <c r="L66" s="645" t="str">
        <f t="shared" si="5"/>
        <v xml:space="preserve"> -</v>
      </c>
      <c r="M66" s="646"/>
      <c r="N66" s="60"/>
      <c r="O66" s="138"/>
      <c r="P66" s="69"/>
      <c r="Q66" s="141" t="str">
        <f t="shared" si="0"/>
        <v/>
      </c>
      <c r="R66" s="645" t="str">
        <f t="shared" si="1"/>
        <v/>
      </c>
      <c r="S66" s="646"/>
      <c r="T66" s="645" t="str">
        <f t="shared" si="2"/>
        <v/>
      </c>
      <c r="U66" s="646"/>
      <c r="V66" s="70"/>
      <c r="W66" s="48"/>
      <c r="X66" s="48"/>
      <c r="Y66" s="48"/>
      <c r="Z66" s="44"/>
      <c r="AA66" s="45"/>
      <c r="AB66" s="591"/>
      <c r="AC66" s="591"/>
      <c r="AD66" s="591"/>
      <c r="AE66" s="591"/>
      <c r="AF66" s="44"/>
      <c r="AG66" s="45"/>
      <c r="AH66" s="591"/>
      <c r="AI66" s="591"/>
      <c r="AJ66" s="591"/>
      <c r="AK66" s="591"/>
      <c r="AL66" s="44"/>
      <c r="AM66" s="45"/>
      <c r="AN66" s="591"/>
      <c r="AO66" s="591"/>
      <c r="AP66" s="591"/>
      <c r="AQ66" s="591"/>
      <c r="AR66" s="44"/>
      <c r="AS66" s="45"/>
      <c r="AT66" s="591"/>
      <c r="AU66" s="591"/>
      <c r="AV66" s="591"/>
      <c r="AW66" s="591"/>
      <c r="AX66" s="44"/>
      <c r="AY66" s="45"/>
      <c r="AZ66" s="591"/>
      <c r="BA66" s="591"/>
      <c r="BB66" s="591"/>
      <c r="BC66" s="591"/>
      <c r="BD66" s="39"/>
      <c r="BE66" s="39"/>
      <c r="BF66" s="39"/>
      <c r="BG66" s="45"/>
      <c r="BH66" s="591"/>
      <c r="BI66" s="591"/>
      <c r="BJ66" s="591"/>
      <c r="BK66" s="591"/>
      <c r="BL66" s="44"/>
      <c r="BM66" s="45"/>
      <c r="BN66" s="591"/>
      <c r="BO66" s="591"/>
      <c r="BP66" s="591"/>
      <c r="BQ66" s="591"/>
      <c r="BR66" s="44"/>
      <c r="BS66" s="45"/>
      <c r="BT66" s="591"/>
      <c r="BU66" s="591"/>
      <c r="BV66" s="591"/>
      <c r="BW66" s="591"/>
      <c r="BX66" s="44"/>
      <c r="BY66" s="45"/>
      <c r="BZ66" s="591"/>
      <c r="CA66" s="591"/>
      <c r="CB66" s="591"/>
      <c r="CC66" s="591"/>
      <c r="CD66" s="44"/>
      <c r="CE66" s="45"/>
      <c r="CF66" s="591"/>
      <c r="CG66" s="591"/>
      <c r="CH66" s="591"/>
      <c r="CI66" s="591"/>
      <c r="CJ66" s="44"/>
      <c r="CK66" s="45"/>
      <c r="CL66" s="591"/>
      <c r="CM66" s="591"/>
      <c r="CN66" s="591"/>
      <c r="CO66" s="591"/>
      <c r="CP66" s="44"/>
      <c r="CQ66" s="45"/>
      <c r="CR66" s="591"/>
      <c r="CS66" s="591"/>
      <c r="CT66" s="591"/>
      <c r="CU66" s="591"/>
      <c r="CV66" s="44"/>
      <c r="CW66" s="45"/>
      <c r="CX66" s="591"/>
      <c r="CY66" s="591"/>
      <c r="CZ66" s="591"/>
      <c r="DA66" s="591"/>
      <c r="DB66" s="39"/>
      <c r="DC66" s="39"/>
    </row>
    <row r="67" spans="1:107" ht="15.75" thickBot="1" x14ac:dyDescent="0.3">
      <c r="A67" s="585"/>
      <c r="B67" s="39"/>
      <c r="C67" s="657"/>
      <c r="D67" s="19">
        <f>VALUE(F67&amp;Kalenderjahr)</f>
        <v>44472</v>
      </c>
      <c r="E67" s="38" t="s">
        <v>80</v>
      </c>
      <c r="F67" s="51" t="s">
        <v>79</v>
      </c>
      <c r="G67" s="39"/>
      <c r="H67" s="61"/>
      <c r="I67" s="141">
        <f t="shared" si="3"/>
        <v>-2021</v>
      </c>
      <c r="J67" s="645" t="str">
        <f t="shared" si="4"/>
        <v xml:space="preserve"> -</v>
      </c>
      <c r="K67" s="646"/>
      <c r="L67" s="645" t="str">
        <f t="shared" si="5"/>
        <v xml:space="preserve"> -</v>
      </c>
      <c r="M67" s="646"/>
      <c r="N67" s="60"/>
      <c r="O67" s="138"/>
      <c r="P67" s="69"/>
      <c r="Q67" s="34"/>
      <c r="R67" s="596"/>
      <c r="S67" s="596"/>
      <c r="T67" s="26"/>
      <c r="U67" s="25"/>
      <c r="V67" s="71"/>
      <c r="W67" s="48"/>
      <c r="X67" s="48"/>
      <c r="Y67" s="48"/>
      <c r="Z67" s="44"/>
      <c r="AA67" s="45"/>
      <c r="AB67" s="591"/>
      <c r="AC67" s="591"/>
      <c r="AD67" s="591"/>
      <c r="AE67" s="591"/>
      <c r="AF67" s="44"/>
      <c r="AG67" s="45"/>
      <c r="AH67" s="591"/>
      <c r="AI67" s="591"/>
      <c r="AJ67" s="591"/>
      <c r="AK67" s="591"/>
      <c r="AL67" s="44"/>
      <c r="AM67" s="45"/>
      <c r="AN67" s="591"/>
      <c r="AO67" s="591"/>
      <c r="AP67" s="591"/>
      <c r="AQ67" s="591"/>
      <c r="AR67" s="44"/>
      <c r="AS67" s="45"/>
      <c r="AT67" s="591"/>
      <c r="AU67" s="591"/>
      <c r="AV67" s="591"/>
      <c r="AW67" s="591"/>
      <c r="AX67" s="44"/>
      <c r="AY67" s="45"/>
      <c r="AZ67" s="591"/>
      <c r="BA67" s="591"/>
      <c r="BB67" s="591"/>
      <c r="BC67" s="591"/>
      <c r="BD67" s="39"/>
      <c r="BE67" s="39"/>
      <c r="BF67" s="39"/>
      <c r="BG67" s="45"/>
      <c r="BH67" s="591"/>
      <c r="BI67" s="591"/>
      <c r="BJ67" s="591"/>
      <c r="BK67" s="591"/>
      <c r="BL67" s="44"/>
      <c r="BM67" s="45"/>
      <c r="BN67" s="591"/>
      <c r="BO67" s="591"/>
      <c r="BP67" s="591"/>
      <c r="BQ67" s="591"/>
      <c r="BR67" s="44"/>
      <c r="BS67" s="45"/>
      <c r="BT67" s="591"/>
      <c r="BU67" s="591"/>
      <c r="BV67" s="591"/>
      <c r="BW67" s="591"/>
      <c r="BX67" s="44"/>
      <c r="BY67" s="45"/>
      <c r="BZ67" s="591"/>
      <c r="CA67" s="591"/>
      <c r="CB67" s="591"/>
      <c r="CC67" s="591"/>
      <c r="CD67" s="44"/>
      <c r="CE67" s="45"/>
      <c r="CF67" s="591"/>
      <c r="CG67" s="591"/>
      <c r="CH67" s="591"/>
      <c r="CI67" s="591"/>
      <c r="CJ67" s="44"/>
      <c r="CK67" s="45"/>
      <c r="CL67" s="591"/>
      <c r="CM67" s="591"/>
      <c r="CN67" s="591"/>
      <c r="CO67" s="591"/>
      <c r="CP67" s="44"/>
      <c r="CQ67" s="45"/>
      <c r="CR67" s="591"/>
      <c r="CS67" s="591"/>
      <c r="CT67" s="591"/>
      <c r="CU67" s="591"/>
      <c r="CV67" s="44"/>
      <c r="CW67" s="45"/>
      <c r="CX67" s="591"/>
      <c r="CY67" s="591"/>
      <c r="CZ67" s="591"/>
      <c r="DA67" s="591"/>
      <c r="DB67" s="39"/>
      <c r="DC67" s="39"/>
    </row>
    <row r="68" spans="1:107" ht="15.75" thickBot="1" x14ac:dyDescent="0.3">
      <c r="A68" s="585"/>
      <c r="B68" s="39"/>
      <c r="C68" s="657"/>
      <c r="D68" s="19"/>
      <c r="E68" s="38"/>
      <c r="F68" s="51"/>
      <c r="G68" s="39"/>
      <c r="H68" s="61"/>
      <c r="I68" s="141">
        <f t="shared" si="3"/>
        <v>-2021</v>
      </c>
      <c r="J68" s="645" t="str">
        <f t="shared" si="4"/>
        <v xml:space="preserve"> -</v>
      </c>
      <c r="K68" s="646"/>
      <c r="L68" s="645" t="str">
        <f t="shared" si="5"/>
        <v xml:space="preserve"> -</v>
      </c>
      <c r="M68" s="646"/>
      <c r="N68" s="60"/>
      <c r="O68" s="138"/>
      <c r="P68" s="72"/>
      <c r="Q68" s="73"/>
      <c r="R68" s="647"/>
      <c r="S68" s="647"/>
      <c r="T68" s="74"/>
      <c r="U68" s="75"/>
      <c r="V68" s="73"/>
      <c r="W68" s="85"/>
      <c r="X68" s="85"/>
      <c r="Y68" s="85"/>
      <c r="Z68" s="86"/>
      <c r="AA68" s="87"/>
      <c r="AB68" s="624"/>
      <c r="AC68" s="624"/>
      <c r="AD68" s="624"/>
      <c r="AE68" s="624"/>
      <c r="AF68" s="86"/>
      <c r="AG68" s="87"/>
      <c r="AH68" s="624"/>
      <c r="AI68" s="624"/>
      <c r="AJ68" s="624"/>
      <c r="AK68" s="624"/>
      <c r="AL68" s="86"/>
      <c r="AM68" s="87"/>
      <c r="AN68" s="624"/>
      <c r="AO68" s="624"/>
      <c r="AP68" s="624"/>
      <c r="AQ68" s="624"/>
      <c r="AR68" s="86"/>
      <c r="AS68" s="87"/>
      <c r="AT68" s="624"/>
      <c r="AU68" s="624"/>
      <c r="AV68" s="624"/>
      <c r="AW68" s="624"/>
      <c r="AX68" s="86"/>
      <c r="AY68" s="87"/>
      <c r="AZ68" s="624"/>
      <c r="BA68" s="624"/>
      <c r="BB68" s="624"/>
      <c r="BC68" s="624"/>
      <c r="BD68" s="86"/>
      <c r="BE68" s="86"/>
      <c r="BF68" s="182" t="s">
        <v>95</v>
      </c>
      <c r="BG68" s="45"/>
      <c r="BH68" s="591"/>
      <c r="BI68" s="591"/>
      <c r="BJ68" s="591"/>
      <c r="BK68" s="591"/>
      <c r="BL68" s="44"/>
      <c r="BM68" s="45"/>
      <c r="BN68" s="591"/>
      <c r="BO68" s="591"/>
      <c r="BP68" s="591"/>
      <c r="BQ68" s="591"/>
      <c r="BR68" s="44"/>
      <c r="BS68" s="45"/>
      <c r="BT68" s="591"/>
      <c r="BU68" s="591"/>
      <c r="BV68" s="591"/>
      <c r="BW68" s="591"/>
      <c r="BX68" s="44"/>
      <c r="BY68" s="45"/>
      <c r="BZ68" s="591"/>
      <c r="CA68" s="591"/>
      <c r="CB68" s="591"/>
      <c r="CC68" s="591"/>
      <c r="CD68" s="44"/>
      <c r="CE68" s="45"/>
      <c r="CF68" s="591"/>
      <c r="CG68" s="591"/>
      <c r="CH68" s="591"/>
      <c r="CI68" s="591"/>
      <c r="CJ68" s="44"/>
      <c r="CK68" s="45"/>
      <c r="CL68" s="591"/>
      <c r="CM68" s="591"/>
      <c r="CN68" s="591"/>
      <c r="CO68" s="591"/>
      <c r="CP68" s="44"/>
      <c r="CQ68" s="45"/>
      <c r="CR68" s="591"/>
      <c r="CS68" s="591"/>
      <c r="CT68" s="591"/>
      <c r="CU68" s="591"/>
      <c r="CV68" s="44"/>
      <c r="CW68" s="45"/>
      <c r="CX68" s="591"/>
      <c r="CY68" s="591"/>
      <c r="CZ68" s="591"/>
      <c r="DA68" s="591"/>
      <c r="DB68" s="39"/>
      <c r="DC68" s="39"/>
    </row>
    <row r="69" spans="1:107" x14ac:dyDescent="0.25">
      <c r="A69" s="585"/>
      <c r="B69" s="39"/>
      <c r="C69" s="657"/>
      <c r="D69" s="19">
        <f>DATE(Kalenderjahr,12,25)-WEEKDAY(DATE(Kalenderjahr,12,25),2)-21</f>
        <v>44528</v>
      </c>
      <c r="E69" s="38" t="s">
        <v>70</v>
      </c>
      <c r="F69" s="51"/>
      <c r="G69" s="39"/>
      <c r="H69" s="61"/>
      <c r="I69" s="59"/>
      <c r="J69" s="637"/>
      <c r="K69" s="637"/>
      <c r="L69" s="638"/>
      <c r="M69" s="638"/>
      <c r="N69" s="60"/>
      <c r="O69" s="138"/>
      <c r="P69" s="48"/>
      <c r="Q69" s="48"/>
      <c r="R69" s="598"/>
      <c r="S69" s="598"/>
      <c r="T69" s="44"/>
      <c r="U69" s="45"/>
      <c r="V69" s="591"/>
      <c r="W69" s="591"/>
      <c r="X69" s="49"/>
      <c r="Y69" s="49"/>
      <c r="Z69" s="44"/>
      <c r="AA69" s="45"/>
      <c r="AB69" s="591"/>
      <c r="AC69" s="591"/>
      <c r="AD69" s="598"/>
      <c r="AE69" s="598"/>
      <c r="AF69" s="44"/>
      <c r="AG69" s="45"/>
      <c r="AH69" s="591"/>
      <c r="AI69" s="591"/>
      <c r="AJ69" s="598"/>
      <c r="AK69" s="598"/>
      <c r="AL69" s="44"/>
      <c r="AM69" s="45"/>
      <c r="AN69" s="591"/>
      <c r="AO69" s="591"/>
      <c r="AP69" s="598"/>
      <c r="AQ69" s="598"/>
      <c r="AR69" s="44"/>
      <c r="AS69" s="45"/>
      <c r="AT69" s="591"/>
      <c r="AU69" s="591"/>
      <c r="AV69" s="598"/>
      <c r="AW69" s="598"/>
      <c r="AX69" s="44"/>
      <c r="AY69" s="45"/>
      <c r="AZ69" s="591"/>
      <c r="BA69" s="591"/>
      <c r="BB69" s="598"/>
      <c r="BC69" s="598"/>
      <c r="BD69" s="39"/>
      <c r="BE69" s="39"/>
      <c r="BF69" s="88"/>
      <c r="BG69" s="45"/>
      <c r="BH69" s="591"/>
      <c r="BI69" s="591"/>
      <c r="BJ69" s="598"/>
      <c r="BK69" s="598"/>
      <c r="BL69" s="44"/>
      <c r="BM69" s="45"/>
      <c r="BN69" s="591"/>
      <c r="BO69" s="591"/>
      <c r="BP69" s="598"/>
      <c r="BQ69" s="598"/>
      <c r="BR69" s="44"/>
      <c r="BS69" s="45"/>
      <c r="BT69" s="591"/>
      <c r="BU69" s="591"/>
      <c r="BV69" s="598"/>
      <c r="BW69" s="598"/>
      <c r="BX69" s="44"/>
      <c r="BY69" s="45"/>
      <c r="BZ69" s="591"/>
      <c r="CA69" s="591"/>
      <c r="CB69" s="598"/>
      <c r="CC69" s="598"/>
      <c r="CD69" s="44"/>
      <c r="CE69" s="45"/>
      <c r="CF69" s="591"/>
      <c r="CG69" s="591"/>
      <c r="CH69" s="598"/>
      <c r="CI69" s="598"/>
      <c r="CJ69" s="44"/>
      <c r="CK69" s="45"/>
      <c r="CL69" s="591"/>
      <c r="CM69" s="591"/>
      <c r="CN69" s="598"/>
      <c r="CO69" s="598"/>
      <c r="CP69" s="44"/>
      <c r="CQ69" s="45"/>
      <c r="CR69" s="591"/>
      <c r="CS69" s="591"/>
      <c r="CT69" s="598"/>
      <c r="CU69" s="598"/>
      <c r="CV69" s="44"/>
      <c r="CW69" s="45"/>
      <c r="CX69" s="591"/>
      <c r="CY69" s="591"/>
      <c r="CZ69" s="598"/>
      <c r="DA69" s="598"/>
      <c r="DB69" s="39"/>
      <c r="DC69" s="39"/>
    </row>
    <row r="70" spans="1:107" ht="15.75" thickBot="1" x14ac:dyDescent="0.3">
      <c r="A70" s="585"/>
      <c r="B70" s="39"/>
      <c r="C70" s="657"/>
      <c r="D70" s="19">
        <f>D69+7</f>
        <v>44535</v>
      </c>
      <c r="E70" s="38" t="s">
        <v>71</v>
      </c>
      <c r="F70" s="51"/>
      <c r="G70" s="39"/>
      <c r="H70" s="61"/>
      <c r="I70" s="637"/>
      <c r="J70" s="637"/>
      <c r="K70" s="637"/>
      <c r="L70" s="640"/>
      <c r="M70" s="640"/>
      <c r="N70" s="60"/>
      <c r="O70" s="138"/>
      <c r="P70" s="48"/>
      <c r="Q70" s="48"/>
      <c r="R70" s="598"/>
      <c r="S70" s="598"/>
      <c r="T70" s="44"/>
      <c r="U70" s="45"/>
      <c r="V70" s="591"/>
      <c r="W70" s="591"/>
      <c r="X70" s="598"/>
      <c r="Y70" s="598"/>
      <c r="Z70" s="44"/>
      <c r="AA70" s="45"/>
      <c r="AB70" s="591"/>
      <c r="AC70" s="591"/>
      <c r="AD70" s="598"/>
      <c r="AE70" s="598"/>
      <c r="AF70" s="44"/>
      <c r="AG70" s="45"/>
      <c r="AH70" s="591"/>
      <c r="AI70" s="591"/>
      <c r="AJ70" s="598"/>
      <c r="AK70" s="598"/>
      <c r="AL70" s="44"/>
      <c r="AM70" s="45"/>
      <c r="AN70" s="591"/>
      <c r="AO70" s="591"/>
      <c r="AP70" s="598"/>
      <c r="AQ70" s="598"/>
      <c r="AR70" s="44"/>
      <c r="AS70" s="45"/>
      <c r="AT70" s="591"/>
      <c r="AU70" s="591"/>
      <c r="AV70" s="598"/>
      <c r="AW70" s="598"/>
      <c r="AX70" s="44"/>
      <c r="AY70" s="45"/>
      <c r="AZ70" s="591"/>
      <c r="BA70" s="591"/>
      <c r="BB70" s="598"/>
      <c r="BC70" s="598"/>
      <c r="BD70" s="44"/>
      <c r="BE70" s="39"/>
      <c r="BF70" s="88"/>
      <c r="BG70" s="45"/>
      <c r="BH70" s="591"/>
      <c r="BI70" s="591"/>
      <c r="BJ70" s="598"/>
      <c r="BK70" s="598"/>
      <c r="BL70" s="44"/>
      <c r="BM70" s="45"/>
      <c r="BN70" s="591"/>
      <c r="BO70" s="591"/>
      <c r="BP70" s="598"/>
      <c r="BQ70" s="598"/>
      <c r="BR70" s="44"/>
      <c r="BS70" s="45"/>
      <c r="BT70" s="591"/>
      <c r="BU70" s="591"/>
      <c r="BV70" s="598"/>
      <c r="BW70" s="598"/>
      <c r="BX70" s="44"/>
      <c r="BY70" s="45"/>
      <c r="BZ70" s="591"/>
      <c r="CA70" s="591"/>
      <c r="CB70" s="598"/>
      <c r="CC70" s="598"/>
      <c r="CD70" s="44"/>
      <c r="CE70" s="45"/>
      <c r="CF70" s="591"/>
      <c r="CG70" s="591"/>
      <c r="CH70" s="598"/>
      <c r="CI70" s="598"/>
      <c r="CJ70" s="44"/>
      <c r="CK70" s="45"/>
      <c r="CL70" s="591"/>
      <c r="CM70" s="591"/>
      <c r="CN70" s="598"/>
      <c r="CO70" s="598"/>
      <c r="CP70" s="44"/>
      <c r="CQ70" s="45"/>
      <c r="CR70" s="591"/>
      <c r="CS70" s="591"/>
      <c r="CT70" s="598"/>
      <c r="CU70" s="598"/>
      <c r="CV70" s="44"/>
      <c r="CW70" s="45"/>
      <c r="CX70" s="591"/>
      <c r="CY70" s="591"/>
      <c r="CZ70" s="598"/>
      <c r="DA70" s="598"/>
      <c r="DB70" s="39"/>
      <c r="DC70" s="39"/>
    </row>
    <row r="71" spans="1:107" x14ac:dyDescent="0.25">
      <c r="A71" s="585"/>
      <c r="B71" s="39"/>
      <c r="C71" s="657"/>
      <c r="D71" s="19">
        <f>D70+7</f>
        <v>44542</v>
      </c>
      <c r="E71" s="38" t="s">
        <v>72</v>
      </c>
      <c r="F71" s="51"/>
      <c r="G71" s="39"/>
      <c r="H71" s="61"/>
      <c r="I71" s="664"/>
      <c r="J71" s="664"/>
      <c r="K71" s="664"/>
      <c r="L71" s="640"/>
      <c r="M71" s="640"/>
      <c r="N71" s="27"/>
      <c r="O71" s="84"/>
      <c r="P71" s="627"/>
      <c r="Q71" s="627"/>
      <c r="R71" s="628"/>
      <c r="S71" s="628"/>
      <c r="T71" s="56"/>
      <c r="U71" s="84"/>
      <c r="V71" s="627"/>
      <c r="W71" s="627"/>
      <c r="X71" s="628"/>
      <c r="Y71" s="628"/>
      <c r="Z71" s="56"/>
      <c r="AA71" s="84"/>
      <c r="AB71" s="627"/>
      <c r="AC71" s="627"/>
      <c r="AD71" s="628"/>
      <c r="AE71" s="628"/>
      <c r="AF71" s="56"/>
      <c r="AG71" s="84"/>
      <c r="AH71" s="627"/>
      <c r="AI71" s="627"/>
      <c r="AJ71" s="628"/>
      <c r="AK71" s="628"/>
      <c r="AL71" s="56"/>
      <c r="AM71" s="84"/>
      <c r="AN71" s="627"/>
      <c r="AO71" s="627"/>
      <c r="AP71" s="628"/>
      <c r="AQ71" s="628"/>
      <c r="AR71" s="56"/>
      <c r="AS71" s="84"/>
      <c r="AT71" s="627"/>
      <c r="AU71" s="627"/>
      <c r="AV71" s="628"/>
      <c r="AW71" s="628"/>
      <c r="AX71" s="56"/>
      <c r="AY71" s="84"/>
      <c r="AZ71" s="627"/>
      <c r="BA71" s="627"/>
      <c r="BB71" s="628"/>
      <c r="BC71" s="628"/>
      <c r="BD71" s="57"/>
      <c r="BE71" s="39"/>
      <c r="BF71" s="68"/>
      <c r="BG71" s="91"/>
      <c r="BH71" s="617"/>
      <c r="BI71" s="617"/>
      <c r="BJ71" s="595"/>
      <c r="BK71" s="595"/>
      <c r="BL71" s="64"/>
      <c r="BM71" s="91"/>
      <c r="BN71" s="617"/>
      <c r="BO71" s="617"/>
      <c r="BP71" s="595"/>
      <c r="BQ71" s="595"/>
      <c r="BR71" s="64"/>
      <c r="BS71" s="91"/>
      <c r="BT71" s="617"/>
      <c r="BU71" s="617"/>
      <c r="BV71" s="595"/>
      <c r="BW71" s="595"/>
      <c r="BX71" s="64"/>
      <c r="BY71" s="91"/>
      <c r="BZ71" s="617"/>
      <c r="CA71" s="617"/>
      <c r="CB71" s="595"/>
      <c r="CC71" s="595"/>
      <c r="CD71" s="64"/>
      <c r="CE71" s="91"/>
      <c r="CF71" s="617"/>
      <c r="CG71" s="617"/>
      <c r="CH71" s="595"/>
      <c r="CI71" s="595"/>
      <c r="CJ71" s="64"/>
      <c r="CK71" s="91"/>
      <c r="CL71" s="617"/>
      <c r="CM71" s="617"/>
      <c r="CN71" s="595"/>
      <c r="CO71" s="595"/>
      <c r="CP71" s="64"/>
      <c r="CQ71" s="91"/>
      <c r="CR71" s="617"/>
      <c r="CS71" s="617"/>
      <c r="CT71" s="595"/>
      <c r="CU71" s="595"/>
      <c r="CV71" s="64"/>
      <c r="CW71" s="91"/>
      <c r="CX71" s="617"/>
      <c r="CY71" s="617"/>
      <c r="CZ71" s="595"/>
      <c r="DA71" s="595"/>
      <c r="DB71" s="65"/>
      <c r="DC71" s="39"/>
    </row>
    <row r="72" spans="1:107" x14ac:dyDescent="0.25">
      <c r="A72" s="585"/>
      <c r="B72" s="39"/>
      <c r="C72" s="657"/>
      <c r="D72" s="19">
        <f>D71+7</f>
        <v>44549</v>
      </c>
      <c r="E72" s="38" t="s">
        <v>73</v>
      </c>
      <c r="F72" s="51"/>
      <c r="G72" s="39"/>
      <c r="H72" s="202" t="s">
        <v>132</v>
      </c>
      <c r="I72" s="237" t="s">
        <v>19</v>
      </c>
      <c r="J72" s="636"/>
      <c r="K72" s="637"/>
      <c r="L72" s="638"/>
      <c r="M72" s="638"/>
      <c r="N72" s="27"/>
      <c r="O72" s="238"/>
      <c r="P72" s="619"/>
      <c r="Q72" s="620"/>
      <c r="R72" s="621"/>
      <c r="S72" s="621"/>
      <c r="T72" s="29"/>
      <c r="U72" s="238"/>
      <c r="V72" s="619"/>
      <c r="W72" s="620"/>
      <c r="X72" s="621"/>
      <c r="Y72" s="621"/>
      <c r="Z72" s="27"/>
      <c r="AA72" s="238"/>
      <c r="AB72" s="619"/>
      <c r="AC72" s="620"/>
      <c r="AD72" s="621"/>
      <c r="AE72" s="621"/>
      <c r="AF72" s="27"/>
      <c r="AG72" s="238"/>
      <c r="AH72" s="619"/>
      <c r="AI72" s="620"/>
      <c r="AJ72" s="621"/>
      <c r="AK72" s="621"/>
      <c r="AL72" s="27"/>
      <c r="AM72" s="238"/>
      <c r="AN72" s="619"/>
      <c r="AO72" s="620"/>
      <c r="AP72" s="621"/>
      <c r="AQ72" s="621"/>
      <c r="AR72" s="27"/>
      <c r="AS72" s="238"/>
      <c r="AT72" s="619"/>
      <c r="AU72" s="620"/>
      <c r="AV72" s="621"/>
      <c r="AW72" s="621"/>
      <c r="AX72" s="27"/>
      <c r="AY72" s="238"/>
      <c r="AZ72" s="619"/>
      <c r="BA72" s="620"/>
      <c r="BB72" s="621"/>
      <c r="BC72" s="621"/>
      <c r="BD72" s="60"/>
      <c r="BE72" s="39"/>
      <c r="BF72" s="68"/>
      <c r="BG72" s="238"/>
      <c r="BH72" s="615"/>
      <c r="BI72" s="616"/>
      <c r="BJ72" s="618"/>
      <c r="BK72" s="618"/>
      <c r="BL72" s="23"/>
      <c r="BM72" s="239"/>
      <c r="BN72" s="615"/>
      <c r="BO72" s="616"/>
      <c r="BP72" s="618"/>
      <c r="BQ72" s="618"/>
      <c r="BR72" s="23"/>
      <c r="BS72" s="239"/>
      <c r="BT72" s="615"/>
      <c r="BU72" s="616"/>
      <c r="BV72" s="618"/>
      <c r="BW72" s="618"/>
      <c r="BX72" s="23"/>
      <c r="BY72" s="239"/>
      <c r="BZ72" s="615"/>
      <c r="CA72" s="616"/>
      <c r="CB72" s="618"/>
      <c r="CC72" s="618"/>
      <c r="CD72" s="23"/>
      <c r="CE72" s="239"/>
      <c r="CF72" s="615"/>
      <c r="CG72" s="616"/>
      <c r="CH72" s="618"/>
      <c r="CI72" s="618"/>
      <c r="CJ72" s="23"/>
      <c r="CK72" s="239"/>
      <c r="CL72" s="615"/>
      <c r="CM72" s="616"/>
      <c r="CN72" s="618"/>
      <c r="CO72" s="618"/>
      <c r="CP72" s="23"/>
      <c r="CQ72" s="239"/>
      <c r="CR72" s="615"/>
      <c r="CS72" s="616"/>
      <c r="CT72" s="618"/>
      <c r="CU72" s="618"/>
      <c r="CV72" s="23"/>
      <c r="CW72" s="239"/>
      <c r="CX72" s="615"/>
      <c r="CY72" s="616"/>
      <c r="CZ72" s="618"/>
      <c r="DA72" s="618"/>
      <c r="DB72" s="67"/>
      <c r="DC72" s="39"/>
    </row>
    <row r="73" spans="1:107" ht="15" customHeight="1" x14ac:dyDescent="0.25">
      <c r="A73" s="585"/>
      <c r="B73" s="39"/>
      <c r="C73" s="657"/>
      <c r="D73" s="19">
        <f>VALUE(F73&amp;Kalenderjahr)</f>
        <v>44555</v>
      </c>
      <c r="E73" s="38" t="s">
        <v>75</v>
      </c>
      <c r="F73" s="51" t="s">
        <v>74</v>
      </c>
      <c r="G73" s="39"/>
      <c r="H73" s="202" t="s">
        <v>133</v>
      </c>
      <c r="I73" s="663" t="s">
        <v>38</v>
      </c>
      <c r="J73" s="663"/>
      <c r="K73" s="663"/>
      <c r="L73" s="663"/>
      <c r="M73" s="663"/>
      <c r="N73" s="27"/>
      <c r="O73" s="608" t="s">
        <v>81</v>
      </c>
      <c r="P73" s="609"/>
      <c r="Q73" s="609"/>
      <c r="R73" s="609"/>
      <c r="S73" s="610"/>
      <c r="T73" s="27"/>
      <c r="U73" s="608" t="s">
        <v>45</v>
      </c>
      <c r="V73" s="609"/>
      <c r="W73" s="609"/>
      <c r="X73" s="609"/>
      <c r="Y73" s="610"/>
      <c r="Z73" s="27"/>
      <c r="AA73" s="608" t="s">
        <v>46</v>
      </c>
      <c r="AB73" s="609"/>
      <c r="AC73" s="609"/>
      <c r="AD73" s="609"/>
      <c r="AE73" s="610"/>
      <c r="AF73" s="27"/>
      <c r="AG73" s="608" t="s">
        <v>47</v>
      </c>
      <c r="AH73" s="609"/>
      <c r="AI73" s="609"/>
      <c r="AJ73" s="609"/>
      <c r="AK73" s="610"/>
      <c r="AL73" s="27"/>
      <c r="AM73" s="608" t="s">
        <v>48</v>
      </c>
      <c r="AN73" s="609"/>
      <c r="AO73" s="609"/>
      <c r="AP73" s="609"/>
      <c r="AQ73" s="610"/>
      <c r="AR73" s="27"/>
      <c r="AS73" s="608" t="s">
        <v>49</v>
      </c>
      <c r="AT73" s="609"/>
      <c r="AU73" s="609"/>
      <c r="AV73" s="609"/>
      <c r="AW73" s="610"/>
      <c r="AX73" s="27"/>
      <c r="AY73" s="608" t="s">
        <v>50</v>
      </c>
      <c r="AZ73" s="609"/>
      <c r="BA73" s="609"/>
      <c r="BB73" s="609"/>
      <c r="BC73" s="610"/>
      <c r="BD73" s="60"/>
      <c r="BE73" s="39"/>
      <c r="BF73" s="68"/>
      <c r="BG73" s="608" t="s">
        <v>51</v>
      </c>
      <c r="BH73" s="609"/>
      <c r="BI73" s="609"/>
      <c r="BJ73" s="609"/>
      <c r="BK73" s="610"/>
      <c r="BL73" s="23"/>
      <c r="BM73" s="608" t="s">
        <v>52</v>
      </c>
      <c r="BN73" s="609"/>
      <c r="BO73" s="609"/>
      <c r="BP73" s="609"/>
      <c r="BQ73" s="610"/>
      <c r="BR73" s="23"/>
      <c r="BS73" s="608" t="s">
        <v>53</v>
      </c>
      <c r="BT73" s="609"/>
      <c r="BU73" s="609"/>
      <c r="BV73" s="609"/>
      <c r="BW73" s="610"/>
      <c r="BX73" s="23"/>
      <c r="BY73" s="608" t="s">
        <v>54</v>
      </c>
      <c r="BZ73" s="609"/>
      <c r="CA73" s="609"/>
      <c r="CB73" s="609"/>
      <c r="CC73" s="610"/>
      <c r="CD73" s="23"/>
      <c r="CE73" s="608" t="s">
        <v>55</v>
      </c>
      <c r="CF73" s="609"/>
      <c r="CG73" s="609"/>
      <c r="CH73" s="609"/>
      <c r="CI73" s="610"/>
      <c r="CJ73" s="23"/>
      <c r="CK73" s="608" t="s">
        <v>56</v>
      </c>
      <c r="CL73" s="609"/>
      <c r="CM73" s="609"/>
      <c r="CN73" s="609"/>
      <c r="CO73" s="610"/>
      <c r="CP73" s="23"/>
      <c r="CQ73" s="608" t="s">
        <v>91</v>
      </c>
      <c r="CR73" s="609"/>
      <c r="CS73" s="609"/>
      <c r="CT73" s="609"/>
      <c r="CU73" s="610"/>
      <c r="CV73" s="23"/>
      <c r="CW73" s="608" t="s">
        <v>57</v>
      </c>
      <c r="CX73" s="609"/>
      <c r="CY73" s="609"/>
      <c r="CZ73" s="609"/>
      <c r="DA73" s="610"/>
      <c r="DB73" s="67"/>
      <c r="DC73" s="39"/>
    </row>
    <row r="74" spans="1:107" x14ac:dyDescent="0.25">
      <c r="A74" s="585"/>
      <c r="B74" s="39"/>
      <c r="C74" s="657"/>
      <c r="D74" s="19">
        <f>VALUE(F74&amp;Kalenderjahr)</f>
        <v>44556</v>
      </c>
      <c r="E74" s="38" t="s">
        <v>76</v>
      </c>
      <c r="F74" s="51" t="s">
        <v>77</v>
      </c>
      <c r="G74" s="39"/>
      <c r="H74" s="202" t="s">
        <v>134</v>
      </c>
      <c r="I74" s="17" t="s">
        <v>26</v>
      </c>
      <c r="J74" s="635" t="s">
        <v>27</v>
      </c>
      <c r="K74" s="635"/>
      <c r="L74" s="634" t="s">
        <v>28</v>
      </c>
      <c r="M74" s="634"/>
      <c r="N74" s="27"/>
      <c r="O74" s="17" t="s">
        <v>26</v>
      </c>
      <c r="P74" s="635" t="s">
        <v>27</v>
      </c>
      <c r="Q74" s="635"/>
      <c r="R74" s="634" t="s">
        <v>28</v>
      </c>
      <c r="S74" s="634"/>
      <c r="T74" s="27"/>
      <c r="U74" s="17" t="s">
        <v>26</v>
      </c>
      <c r="V74" s="635" t="s">
        <v>27</v>
      </c>
      <c r="W74" s="635"/>
      <c r="X74" s="634" t="s">
        <v>28</v>
      </c>
      <c r="Y74" s="634"/>
      <c r="Z74" s="27"/>
      <c r="AA74" s="17" t="s">
        <v>26</v>
      </c>
      <c r="AB74" s="635" t="s">
        <v>27</v>
      </c>
      <c r="AC74" s="635"/>
      <c r="AD74" s="634" t="s">
        <v>28</v>
      </c>
      <c r="AE74" s="634"/>
      <c r="AF74" s="27"/>
      <c r="AG74" s="17" t="s">
        <v>26</v>
      </c>
      <c r="AH74" s="635" t="s">
        <v>27</v>
      </c>
      <c r="AI74" s="635"/>
      <c r="AJ74" s="634" t="s">
        <v>28</v>
      </c>
      <c r="AK74" s="634"/>
      <c r="AL74" s="27"/>
      <c r="AM74" s="17" t="s">
        <v>26</v>
      </c>
      <c r="AN74" s="635" t="s">
        <v>27</v>
      </c>
      <c r="AO74" s="635"/>
      <c r="AP74" s="634" t="s">
        <v>28</v>
      </c>
      <c r="AQ74" s="634"/>
      <c r="AR74" s="27"/>
      <c r="AS74" s="17" t="s">
        <v>26</v>
      </c>
      <c r="AT74" s="622" t="s">
        <v>27</v>
      </c>
      <c r="AU74" s="623"/>
      <c r="AV74" s="592" t="s">
        <v>28</v>
      </c>
      <c r="AW74" s="593"/>
      <c r="AX74" s="27"/>
      <c r="AY74" s="21" t="s">
        <v>26</v>
      </c>
      <c r="AZ74" s="613" t="s">
        <v>27</v>
      </c>
      <c r="BA74" s="614"/>
      <c r="BB74" s="592" t="s">
        <v>28</v>
      </c>
      <c r="BC74" s="593"/>
      <c r="BD74" s="60"/>
      <c r="BE74" s="39"/>
      <c r="BF74" s="68"/>
      <c r="BG74" s="21" t="s">
        <v>26</v>
      </c>
      <c r="BH74" s="613" t="s">
        <v>27</v>
      </c>
      <c r="BI74" s="614"/>
      <c r="BJ74" s="592" t="s">
        <v>28</v>
      </c>
      <c r="BK74" s="593"/>
      <c r="BL74" s="23"/>
      <c r="BM74" s="21" t="s">
        <v>26</v>
      </c>
      <c r="BN74" s="613" t="s">
        <v>27</v>
      </c>
      <c r="BO74" s="614"/>
      <c r="BP74" s="592" t="s">
        <v>28</v>
      </c>
      <c r="BQ74" s="593"/>
      <c r="BR74" s="23"/>
      <c r="BS74" s="21" t="s">
        <v>26</v>
      </c>
      <c r="BT74" s="613" t="s">
        <v>27</v>
      </c>
      <c r="BU74" s="614"/>
      <c r="BV74" s="592" t="s">
        <v>28</v>
      </c>
      <c r="BW74" s="593"/>
      <c r="BX74" s="23"/>
      <c r="BY74" s="21" t="s">
        <v>26</v>
      </c>
      <c r="BZ74" s="613" t="s">
        <v>27</v>
      </c>
      <c r="CA74" s="614"/>
      <c r="CB74" s="592" t="s">
        <v>28</v>
      </c>
      <c r="CC74" s="593"/>
      <c r="CD74" s="23"/>
      <c r="CE74" s="21" t="s">
        <v>26</v>
      </c>
      <c r="CF74" s="613" t="s">
        <v>27</v>
      </c>
      <c r="CG74" s="614"/>
      <c r="CH74" s="592" t="s">
        <v>28</v>
      </c>
      <c r="CI74" s="593"/>
      <c r="CJ74" s="23"/>
      <c r="CK74" s="21" t="s">
        <v>26</v>
      </c>
      <c r="CL74" s="613" t="s">
        <v>27</v>
      </c>
      <c r="CM74" s="614"/>
      <c r="CN74" s="592" t="s">
        <v>28</v>
      </c>
      <c r="CO74" s="593"/>
      <c r="CP74" s="23"/>
      <c r="CQ74" s="21" t="s">
        <v>26</v>
      </c>
      <c r="CR74" s="613" t="s">
        <v>27</v>
      </c>
      <c r="CS74" s="614"/>
      <c r="CT74" s="592" t="s">
        <v>28</v>
      </c>
      <c r="CU74" s="593"/>
      <c r="CV74" s="23"/>
      <c r="CW74" s="21" t="s">
        <v>26</v>
      </c>
      <c r="CX74" s="613" t="s">
        <v>27</v>
      </c>
      <c r="CY74" s="614"/>
      <c r="CZ74" s="592" t="s">
        <v>28</v>
      </c>
      <c r="DA74" s="593"/>
      <c r="DB74" s="67"/>
      <c r="DC74" s="39"/>
    </row>
    <row r="75" spans="1:107" x14ac:dyDescent="0.25">
      <c r="A75" s="585"/>
      <c r="B75" s="39"/>
      <c r="C75" s="660" t="s">
        <v>97</v>
      </c>
      <c r="D75" s="20">
        <f>IF($I61&lt;&gt;"",I61,IF($Q59&lt;&gt;"",Q59," -"))</f>
        <v>44202</v>
      </c>
      <c r="E75" s="20" t="str">
        <f>IF($I61&lt;&gt;"",J61,IF($Q59&lt;&gt;"",R59," -"))</f>
        <v>Heilige 3 Könige</v>
      </c>
      <c r="F75" s="52" t="str">
        <f>IF($I61&lt;&gt;"",L61,IF($Q59&lt;&gt;"",T59," -"))</f>
        <v>06.01.</v>
      </c>
      <c r="G75" s="39"/>
      <c r="H75" s="202" t="s">
        <v>135</v>
      </c>
      <c r="I75" s="20">
        <f>VALUE(L75&amp;Kalenderjahr)</f>
        <v>44202</v>
      </c>
      <c r="J75" s="594" t="s">
        <v>61</v>
      </c>
      <c r="K75" s="594"/>
      <c r="L75" s="607" t="s">
        <v>21</v>
      </c>
      <c r="M75" s="607"/>
      <c r="N75" s="27"/>
      <c r="O75" s="16">
        <f>VALUE(R75&amp;Kalenderjahr)</f>
        <v>44202</v>
      </c>
      <c r="P75" s="594" t="s">
        <v>61</v>
      </c>
      <c r="Q75" s="594"/>
      <c r="R75" s="607" t="s">
        <v>21</v>
      </c>
      <c r="S75" s="607"/>
      <c r="T75" s="27"/>
      <c r="U75" s="240">
        <f t="shared" ref="U75:U82" si="6">VALUE(X75&amp;Kalenderjahr)</f>
        <v>-2021</v>
      </c>
      <c r="V75" s="603" t="s">
        <v>44</v>
      </c>
      <c r="W75" s="603"/>
      <c r="X75" s="604" t="s">
        <v>44</v>
      </c>
      <c r="Y75" s="604"/>
      <c r="Z75" s="27"/>
      <c r="AA75" s="141">
        <f t="shared" ref="AA75:AA82" si="7">VALUE(AD75&amp;Kalenderjahr)</f>
        <v>44500</v>
      </c>
      <c r="AB75" s="594" t="s">
        <v>88</v>
      </c>
      <c r="AC75" s="594"/>
      <c r="AD75" s="607" t="s">
        <v>87</v>
      </c>
      <c r="AE75" s="607"/>
      <c r="AF75" s="27"/>
      <c r="AG75" s="484">
        <f t="shared" ref="AG75:AG82" si="8">VALUE(AJ75&amp;Kalenderjahr)</f>
        <v>44500</v>
      </c>
      <c r="AH75" s="611" t="s">
        <v>88</v>
      </c>
      <c r="AI75" s="611"/>
      <c r="AJ75" s="612" t="s">
        <v>87</v>
      </c>
      <c r="AK75" s="612"/>
      <c r="AL75" s="27"/>
      <c r="AM75" s="484">
        <f t="shared" ref="AM75:AM82" si="9">VALUE(AP75&amp;Kalenderjahr)</f>
        <v>44500</v>
      </c>
      <c r="AN75" s="611" t="s">
        <v>88</v>
      </c>
      <c r="AO75" s="611"/>
      <c r="AP75" s="612" t="s">
        <v>87</v>
      </c>
      <c r="AQ75" s="612"/>
      <c r="AR75" s="27"/>
      <c r="AS75" s="20">
        <f>D61+60</f>
        <v>44350</v>
      </c>
      <c r="AT75" s="594" t="s">
        <v>68</v>
      </c>
      <c r="AU75" s="594"/>
      <c r="AV75" s="594" t="s">
        <v>69</v>
      </c>
      <c r="AW75" s="594"/>
      <c r="AX75" s="27"/>
      <c r="AY75" s="16">
        <f t="shared" ref="AY75:AY82" si="10">VALUE(BB75&amp;Kalenderjahr)</f>
        <v>44500</v>
      </c>
      <c r="AZ75" s="594" t="s">
        <v>88</v>
      </c>
      <c r="BA75" s="594"/>
      <c r="BB75" s="607" t="s">
        <v>87</v>
      </c>
      <c r="BC75" s="607"/>
      <c r="BD75" s="60"/>
      <c r="BE75" s="39"/>
      <c r="BF75" s="68"/>
      <c r="BG75" s="484">
        <f t="shared" ref="BG75:BG82" si="11">VALUE(BJ75&amp;Kalenderjahr)</f>
        <v>44500</v>
      </c>
      <c r="BH75" s="611" t="s">
        <v>88</v>
      </c>
      <c r="BI75" s="611"/>
      <c r="BJ75" s="612" t="s">
        <v>87</v>
      </c>
      <c r="BK75" s="612"/>
      <c r="BL75" s="23"/>
      <c r="BM75" s="141">
        <f>D61+60</f>
        <v>44350</v>
      </c>
      <c r="BN75" s="594" t="s">
        <v>68</v>
      </c>
      <c r="BO75" s="594"/>
      <c r="BP75" s="594" t="s">
        <v>69</v>
      </c>
      <c r="BQ75" s="594"/>
      <c r="BR75" s="23"/>
      <c r="BS75" s="20">
        <f>D61+60</f>
        <v>44350</v>
      </c>
      <c r="BT75" s="594" t="s">
        <v>68</v>
      </c>
      <c r="BU75" s="594"/>
      <c r="BV75" s="594" t="s">
        <v>69</v>
      </c>
      <c r="BW75" s="594"/>
      <c r="BX75" s="23"/>
      <c r="BY75" s="20">
        <f>D61+60</f>
        <v>44350</v>
      </c>
      <c r="BZ75" s="594" t="s">
        <v>68</v>
      </c>
      <c r="CA75" s="594"/>
      <c r="CB75" s="594" t="s">
        <v>69</v>
      </c>
      <c r="CC75" s="594"/>
      <c r="CD75" s="23"/>
      <c r="CE75" s="20">
        <f>VALUE(CH75&amp;Kalenderjahr)</f>
        <v>44500</v>
      </c>
      <c r="CF75" s="594" t="s">
        <v>88</v>
      </c>
      <c r="CG75" s="594"/>
      <c r="CH75" s="607" t="s">
        <v>87</v>
      </c>
      <c r="CI75" s="607"/>
      <c r="CJ75" s="23"/>
      <c r="CK75" s="20">
        <f t="shared" ref="CK75:CK82" si="12">VALUE(CN75&amp;Kalenderjahr)</f>
        <v>44202</v>
      </c>
      <c r="CL75" s="594" t="s">
        <v>61</v>
      </c>
      <c r="CM75" s="594"/>
      <c r="CN75" s="607" t="s">
        <v>21</v>
      </c>
      <c r="CO75" s="607"/>
      <c r="CP75" s="23"/>
      <c r="CQ75" s="484">
        <f t="shared" ref="CQ75:CQ82" si="13">VALUE(CT75&amp;Kalenderjahr)</f>
        <v>44500</v>
      </c>
      <c r="CR75" s="611" t="s">
        <v>88</v>
      </c>
      <c r="CS75" s="611"/>
      <c r="CT75" s="612" t="s">
        <v>87</v>
      </c>
      <c r="CU75" s="612"/>
      <c r="CV75" s="23"/>
      <c r="CW75" s="20">
        <f t="shared" ref="CW75:CW82" si="14">VALUE(CZ75&amp;Kalenderjahr)</f>
        <v>44500</v>
      </c>
      <c r="CX75" s="594" t="s">
        <v>88</v>
      </c>
      <c r="CY75" s="594"/>
      <c r="CZ75" s="607" t="s">
        <v>87</v>
      </c>
      <c r="DA75" s="607"/>
      <c r="DB75" s="67"/>
      <c r="DC75" s="39"/>
    </row>
    <row r="76" spans="1:107" x14ac:dyDescent="0.25">
      <c r="A76" s="585"/>
      <c r="B76" s="39"/>
      <c r="C76" s="661"/>
      <c r="D76" s="20">
        <f t="shared" ref="D76:D82" si="15">IF(I62&lt;&gt;"",I62,IF(Q60&lt;&gt;"",Q60," -"))</f>
        <v>44350</v>
      </c>
      <c r="E76" s="20" t="str">
        <f t="shared" ref="E76:E82" si="16">IF($I62&lt;&gt;"",J62,IF($Q60&lt;&gt;"",R60," -"))</f>
        <v>Fronleichnam</v>
      </c>
      <c r="F76" s="52" t="str">
        <f t="shared" ref="F76:F82" si="17">IF($I62&lt;&gt;"",L62,IF($Q60&lt;&gt;"",T60," -"))</f>
        <v>Ostersonntag +60</v>
      </c>
      <c r="G76" s="39"/>
      <c r="H76" s="61"/>
      <c r="I76" s="20">
        <f>D61+60</f>
        <v>44350</v>
      </c>
      <c r="J76" s="594" t="s">
        <v>68</v>
      </c>
      <c r="K76" s="594"/>
      <c r="L76" s="594" t="s">
        <v>69</v>
      </c>
      <c r="M76" s="594"/>
      <c r="N76" s="27"/>
      <c r="O76" s="141">
        <f>D61+60</f>
        <v>44350</v>
      </c>
      <c r="P76" s="594" t="s">
        <v>68</v>
      </c>
      <c r="Q76" s="594"/>
      <c r="R76" s="594" t="s">
        <v>69</v>
      </c>
      <c r="S76" s="594"/>
      <c r="T76" s="27"/>
      <c r="U76" s="240">
        <f t="shared" si="6"/>
        <v>-2021</v>
      </c>
      <c r="V76" s="603" t="s">
        <v>44</v>
      </c>
      <c r="W76" s="603"/>
      <c r="X76" s="604" t="s">
        <v>44</v>
      </c>
      <c r="Y76" s="604"/>
      <c r="Z76" s="27"/>
      <c r="AA76" s="240">
        <f t="shared" si="7"/>
        <v>-2021</v>
      </c>
      <c r="AB76" s="603" t="s">
        <v>44</v>
      </c>
      <c r="AC76" s="603"/>
      <c r="AD76" s="604" t="s">
        <v>44</v>
      </c>
      <c r="AE76" s="604"/>
      <c r="AF76" s="27"/>
      <c r="AG76" s="240">
        <f t="shared" si="8"/>
        <v>-2021</v>
      </c>
      <c r="AH76" s="603" t="s">
        <v>44</v>
      </c>
      <c r="AI76" s="603"/>
      <c r="AJ76" s="604" t="s">
        <v>44</v>
      </c>
      <c r="AK76" s="604"/>
      <c r="AL76" s="27"/>
      <c r="AM76" s="240">
        <f t="shared" si="9"/>
        <v>-2021</v>
      </c>
      <c r="AN76" s="603" t="s">
        <v>44</v>
      </c>
      <c r="AO76" s="603"/>
      <c r="AP76" s="604" t="s">
        <v>44</v>
      </c>
      <c r="AQ76" s="604"/>
      <c r="AR76" s="27"/>
      <c r="AS76" s="240">
        <f t="shared" ref="AS76:AS82" si="18">VALUE(AV76&amp;Kalenderjahr)</f>
        <v>-2021</v>
      </c>
      <c r="AT76" s="605" t="s">
        <v>44</v>
      </c>
      <c r="AU76" s="605"/>
      <c r="AV76" s="606" t="s">
        <v>44</v>
      </c>
      <c r="AW76" s="606"/>
      <c r="AX76" s="27"/>
      <c r="AY76" s="240">
        <f t="shared" si="10"/>
        <v>-2021</v>
      </c>
      <c r="AZ76" s="603" t="s">
        <v>44</v>
      </c>
      <c r="BA76" s="603"/>
      <c r="BB76" s="604" t="s">
        <v>44</v>
      </c>
      <c r="BC76" s="604"/>
      <c r="BD76" s="60"/>
      <c r="BE76" s="39"/>
      <c r="BF76" s="68"/>
      <c r="BG76" s="240">
        <f t="shared" si="11"/>
        <v>-2021</v>
      </c>
      <c r="BH76" s="603" t="s">
        <v>44</v>
      </c>
      <c r="BI76" s="603"/>
      <c r="BJ76" s="604" t="s">
        <v>44</v>
      </c>
      <c r="BK76" s="604"/>
      <c r="BL76" s="23"/>
      <c r="BM76" s="141">
        <f t="shared" ref="BM76:BM82" si="19">VALUE(BP76&amp;Kalenderjahr)</f>
        <v>44501</v>
      </c>
      <c r="BN76" s="594" t="s">
        <v>84</v>
      </c>
      <c r="BO76" s="594"/>
      <c r="BP76" s="607" t="s">
        <v>83</v>
      </c>
      <c r="BQ76" s="607"/>
      <c r="BR76" s="23"/>
      <c r="BS76" s="20">
        <f t="shared" ref="BS76:BS82" si="20">VALUE(BV76&amp;Kalenderjahr)</f>
        <v>44501</v>
      </c>
      <c r="BT76" s="594" t="s">
        <v>84</v>
      </c>
      <c r="BU76" s="594"/>
      <c r="BV76" s="607" t="s">
        <v>83</v>
      </c>
      <c r="BW76" s="607"/>
      <c r="BX76" s="23"/>
      <c r="BY76" s="20">
        <f t="shared" ref="BY76:BY82" si="21">VALUE(CB76&amp;Kalenderjahr)</f>
        <v>44423</v>
      </c>
      <c r="BZ76" s="594" t="s">
        <v>86</v>
      </c>
      <c r="CA76" s="594"/>
      <c r="CB76" s="607" t="s">
        <v>85</v>
      </c>
      <c r="CC76" s="607"/>
      <c r="CD76" s="23"/>
      <c r="CE76" s="20">
        <f>DATE(Kalenderjahr,12,25)-WEEKDAY(DATE(Kalenderjahr,12,25),2)-32</f>
        <v>44517</v>
      </c>
      <c r="CF76" s="594" t="s">
        <v>89</v>
      </c>
      <c r="CG76" s="594"/>
      <c r="CH76" s="607" t="s">
        <v>90</v>
      </c>
      <c r="CI76" s="607"/>
      <c r="CJ76" s="23"/>
      <c r="CK76" s="20">
        <f t="shared" si="12"/>
        <v>44500</v>
      </c>
      <c r="CL76" s="594" t="s">
        <v>88</v>
      </c>
      <c r="CM76" s="594"/>
      <c r="CN76" s="607" t="s">
        <v>87</v>
      </c>
      <c r="CO76" s="607"/>
      <c r="CP76" s="23"/>
      <c r="CQ76" s="240">
        <f t="shared" si="13"/>
        <v>-2021</v>
      </c>
      <c r="CR76" s="603" t="s">
        <v>44</v>
      </c>
      <c r="CS76" s="603"/>
      <c r="CT76" s="604" t="s">
        <v>44</v>
      </c>
      <c r="CU76" s="604"/>
      <c r="CV76" s="23"/>
      <c r="CW76" s="240">
        <f t="shared" si="14"/>
        <v>-2021</v>
      </c>
      <c r="CX76" s="603" t="s">
        <v>44</v>
      </c>
      <c r="CY76" s="603"/>
      <c r="CZ76" s="604" t="s">
        <v>44</v>
      </c>
      <c r="DA76" s="604"/>
      <c r="DB76" s="67"/>
      <c r="DC76" s="39"/>
    </row>
    <row r="77" spans="1:107" x14ac:dyDescent="0.25">
      <c r="A77" s="585"/>
      <c r="B77" s="39"/>
      <c r="C77" s="661"/>
      <c r="D77" s="20">
        <f t="shared" si="15"/>
        <v>44501</v>
      </c>
      <c r="E77" s="20" t="str">
        <f t="shared" si="16"/>
        <v>Allerheiligen</v>
      </c>
      <c r="F77" s="52" t="str">
        <f t="shared" si="17"/>
        <v>01.11.</v>
      </c>
      <c r="G77" s="39"/>
      <c r="H77" s="61"/>
      <c r="I77" s="20">
        <f t="shared" ref="I77:I82" si="22">VALUE(L77&amp;Kalenderjahr)</f>
        <v>44501</v>
      </c>
      <c r="J77" s="594" t="s">
        <v>84</v>
      </c>
      <c r="K77" s="594"/>
      <c r="L77" s="607" t="s">
        <v>83</v>
      </c>
      <c r="M77" s="607"/>
      <c r="N77" s="27"/>
      <c r="O77" s="141">
        <f t="shared" ref="O77:O82" si="23">VALUE(R77&amp;Kalenderjahr)</f>
        <v>44423</v>
      </c>
      <c r="P77" s="594" t="s">
        <v>86</v>
      </c>
      <c r="Q77" s="594"/>
      <c r="R77" s="607" t="s">
        <v>85</v>
      </c>
      <c r="S77" s="607"/>
      <c r="T77" s="27"/>
      <c r="U77" s="240">
        <f t="shared" si="6"/>
        <v>-2021</v>
      </c>
      <c r="V77" s="603" t="s">
        <v>44</v>
      </c>
      <c r="W77" s="603"/>
      <c r="X77" s="604" t="s">
        <v>44</v>
      </c>
      <c r="Y77" s="604"/>
      <c r="Z77" s="27"/>
      <c r="AA77" s="240">
        <f t="shared" si="7"/>
        <v>-2021</v>
      </c>
      <c r="AB77" s="603" t="s">
        <v>44</v>
      </c>
      <c r="AC77" s="603"/>
      <c r="AD77" s="604" t="s">
        <v>44</v>
      </c>
      <c r="AE77" s="604"/>
      <c r="AF77" s="27"/>
      <c r="AG77" s="240">
        <f t="shared" si="8"/>
        <v>-2021</v>
      </c>
      <c r="AH77" s="603" t="s">
        <v>44</v>
      </c>
      <c r="AI77" s="603"/>
      <c r="AJ77" s="604" t="s">
        <v>44</v>
      </c>
      <c r="AK77" s="604"/>
      <c r="AL77" s="27"/>
      <c r="AM77" s="240">
        <f t="shared" si="9"/>
        <v>-2021</v>
      </c>
      <c r="AN77" s="603" t="s">
        <v>44</v>
      </c>
      <c r="AO77" s="603"/>
      <c r="AP77" s="604" t="s">
        <v>44</v>
      </c>
      <c r="AQ77" s="604"/>
      <c r="AR77" s="27"/>
      <c r="AS77" s="240">
        <f t="shared" si="18"/>
        <v>-2021</v>
      </c>
      <c r="AT77" s="605" t="s">
        <v>44</v>
      </c>
      <c r="AU77" s="605"/>
      <c r="AV77" s="606" t="s">
        <v>44</v>
      </c>
      <c r="AW77" s="606"/>
      <c r="AX77" s="27"/>
      <c r="AY77" s="240">
        <f t="shared" si="10"/>
        <v>-2021</v>
      </c>
      <c r="AZ77" s="603" t="s">
        <v>44</v>
      </c>
      <c r="BA77" s="603"/>
      <c r="BB77" s="604" t="s">
        <v>44</v>
      </c>
      <c r="BC77" s="604"/>
      <c r="BD77" s="60"/>
      <c r="BE77" s="39"/>
      <c r="BF77" s="68"/>
      <c r="BG77" s="240">
        <f t="shared" si="11"/>
        <v>-2021</v>
      </c>
      <c r="BH77" s="603" t="s">
        <v>44</v>
      </c>
      <c r="BI77" s="603"/>
      <c r="BJ77" s="604" t="s">
        <v>44</v>
      </c>
      <c r="BK77" s="604"/>
      <c r="BL77" s="23"/>
      <c r="BM77" s="240">
        <f t="shared" si="19"/>
        <v>-2021</v>
      </c>
      <c r="BN77" s="603" t="s">
        <v>44</v>
      </c>
      <c r="BO77" s="603"/>
      <c r="BP77" s="604" t="s">
        <v>44</v>
      </c>
      <c r="BQ77" s="604"/>
      <c r="BR77" s="23"/>
      <c r="BS77" s="240">
        <f t="shared" si="20"/>
        <v>-2021</v>
      </c>
      <c r="BT77" s="603" t="s">
        <v>44</v>
      </c>
      <c r="BU77" s="603"/>
      <c r="BV77" s="604" t="s">
        <v>44</v>
      </c>
      <c r="BW77" s="604"/>
      <c r="BX77" s="23"/>
      <c r="BY77" s="20">
        <f t="shared" si="21"/>
        <v>44501</v>
      </c>
      <c r="BZ77" s="594" t="s">
        <v>84</v>
      </c>
      <c r="CA77" s="594"/>
      <c r="CB77" s="607" t="s">
        <v>83</v>
      </c>
      <c r="CC77" s="607"/>
      <c r="CD77" s="23"/>
      <c r="CE77" s="240">
        <f t="shared" ref="CE77:CE82" si="24">VALUE(CH77&amp;Kalenderjahr)</f>
        <v>-2021</v>
      </c>
      <c r="CF77" s="603" t="s">
        <v>44</v>
      </c>
      <c r="CG77" s="603"/>
      <c r="CH77" s="604" t="s">
        <v>44</v>
      </c>
      <c r="CI77" s="604"/>
      <c r="CJ77" s="23"/>
      <c r="CK77" s="240">
        <f t="shared" si="12"/>
        <v>-2021</v>
      </c>
      <c r="CL77" s="605" t="s">
        <v>44</v>
      </c>
      <c r="CM77" s="605"/>
      <c r="CN77" s="606" t="s">
        <v>44</v>
      </c>
      <c r="CO77" s="606"/>
      <c r="CP77" s="23"/>
      <c r="CQ77" s="240">
        <f t="shared" si="13"/>
        <v>-2021</v>
      </c>
      <c r="CR77" s="603" t="s">
        <v>44</v>
      </c>
      <c r="CS77" s="603"/>
      <c r="CT77" s="604" t="s">
        <v>44</v>
      </c>
      <c r="CU77" s="604"/>
      <c r="CV77" s="23"/>
      <c r="CW77" s="240">
        <f t="shared" si="14"/>
        <v>-2021</v>
      </c>
      <c r="CX77" s="603" t="s">
        <v>44</v>
      </c>
      <c r="CY77" s="603"/>
      <c r="CZ77" s="604" t="s">
        <v>44</v>
      </c>
      <c r="DA77" s="604"/>
      <c r="DB77" s="67"/>
      <c r="DC77" s="39"/>
    </row>
    <row r="78" spans="1:107" x14ac:dyDescent="0.25">
      <c r="A78" s="585"/>
      <c r="B78" s="39"/>
      <c r="C78" s="661"/>
      <c r="D78" s="20">
        <f t="shared" si="15"/>
        <v>-2021</v>
      </c>
      <c r="E78" s="20" t="str">
        <f t="shared" si="16"/>
        <v xml:space="preserve"> -</v>
      </c>
      <c r="F78" s="52" t="str">
        <f t="shared" si="17"/>
        <v xml:space="preserve"> -</v>
      </c>
      <c r="G78" s="39"/>
      <c r="H78" s="61"/>
      <c r="I78" s="240">
        <f t="shared" si="22"/>
        <v>-2021</v>
      </c>
      <c r="J78" s="641" t="s">
        <v>44</v>
      </c>
      <c r="K78" s="642"/>
      <c r="L78" s="643" t="s">
        <v>44</v>
      </c>
      <c r="M78" s="644"/>
      <c r="N78" s="27"/>
      <c r="O78" s="141">
        <f t="shared" si="23"/>
        <v>44501</v>
      </c>
      <c r="P78" s="594" t="s">
        <v>84</v>
      </c>
      <c r="Q78" s="594"/>
      <c r="R78" s="607" t="s">
        <v>83</v>
      </c>
      <c r="S78" s="607"/>
      <c r="T78" s="27"/>
      <c r="U78" s="240">
        <f t="shared" si="6"/>
        <v>-2021</v>
      </c>
      <c r="V78" s="603" t="s">
        <v>44</v>
      </c>
      <c r="W78" s="603"/>
      <c r="X78" s="604" t="s">
        <v>44</v>
      </c>
      <c r="Y78" s="604"/>
      <c r="Z78" s="27"/>
      <c r="AA78" s="240">
        <f t="shared" si="7"/>
        <v>-2021</v>
      </c>
      <c r="AB78" s="603" t="s">
        <v>44</v>
      </c>
      <c r="AC78" s="603"/>
      <c r="AD78" s="604" t="s">
        <v>44</v>
      </c>
      <c r="AE78" s="604"/>
      <c r="AF78" s="27"/>
      <c r="AG78" s="240">
        <f t="shared" si="8"/>
        <v>-2021</v>
      </c>
      <c r="AH78" s="603" t="s">
        <v>44</v>
      </c>
      <c r="AI78" s="603"/>
      <c r="AJ78" s="604" t="s">
        <v>44</v>
      </c>
      <c r="AK78" s="604"/>
      <c r="AL78" s="27"/>
      <c r="AM78" s="240">
        <f t="shared" si="9"/>
        <v>-2021</v>
      </c>
      <c r="AN78" s="603" t="s">
        <v>44</v>
      </c>
      <c r="AO78" s="603"/>
      <c r="AP78" s="604" t="s">
        <v>44</v>
      </c>
      <c r="AQ78" s="604"/>
      <c r="AR78" s="27"/>
      <c r="AS78" s="240">
        <f t="shared" si="18"/>
        <v>-2021</v>
      </c>
      <c r="AT78" s="605" t="s">
        <v>44</v>
      </c>
      <c r="AU78" s="605"/>
      <c r="AV78" s="606" t="s">
        <v>44</v>
      </c>
      <c r="AW78" s="606"/>
      <c r="AX78" s="27"/>
      <c r="AY78" s="240">
        <f t="shared" si="10"/>
        <v>-2021</v>
      </c>
      <c r="AZ78" s="603" t="s">
        <v>44</v>
      </c>
      <c r="BA78" s="603"/>
      <c r="BB78" s="604" t="s">
        <v>44</v>
      </c>
      <c r="BC78" s="604"/>
      <c r="BD78" s="60"/>
      <c r="BE78" s="39"/>
      <c r="BF78" s="68"/>
      <c r="BG78" s="240">
        <f t="shared" si="11"/>
        <v>-2021</v>
      </c>
      <c r="BH78" s="603" t="s">
        <v>44</v>
      </c>
      <c r="BI78" s="603"/>
      <c r="BJ78" s="604" t="s">
        <v>44</v>
      </c>
      <c r="BK78" s="604"/>
      <c r="BL78" s="23"/>
      <c r="BM78" s="240">
        <f t="shared" si="19"/>
        <v>-2021</v>
      </c>
      <c r="BN78" s="603" t="s">
        <v>44</v>
      </c>
      <c r="BO78" s="603"/>
      <c r="BP78" s="604" t="s">
        <v>44</v>
      </c>
      <c r="BQ78" s="604"/>
      <c r="BR78" s="23"/>
      <c r="BS78" s="240">
        <f t="shared" si="20"/>
        <v>-2021</v>
      </c>
      <c r="BT78" s="603" t="s">
        <v>44</v>
      </c>
      <c r="BU78" s="603"/>
      <c r="BV78" s="604" t="s">
        <v>44</v>
      </c>
      <c r="BW78" s="604"/>
      <c r="BX78" s="23"/>
      <c r="BY78" s="240">
        <f t="shared" si="21"/>
        <v>-2021</v>
      </c>
      <c r="BZ78" s="605" t="s">
        <v>44</v>
      </c>
      <c r="CA78" s="605"/>
      <c r="CB78" s="606" t="s">
        <v>44</v>
      </c>
      <c r="CC78" s="606"/>
      <c r="CD78" s="23"/>
      <c r="CE78" s="240">
        <f t="shared" si="24"/>
        <v>-2021</v>
      </c>
      <c r="CF78" s="603" t="s">
        <v>44</v>
      </c>
      <c r="CG78" s="603"/>
      <c r="CH78" s="604" t="s">
        <v>44</v>
      </c>
      <c r="CI78" s="604"/>
      <c r="CJ78" s="23"/>
      <c r="CK78" s="240">
        <f t="shared" si="12"/>
        <v>-2021</v>
      </c>
      <c r="CL78" s="605" t="s">
        <v>44</v>
      </c>
      <c r="CM78" s="605"/>
      <c r="CN78" s="606" t="s">
        <v>44</v>
      </c>
      <c r="CO78" s="606"/>
      <c r="CP78" s="23"/>
      <c r="CQ78" s="240">
        <f t="shared" si="13"/>
        <v>-2021</v>
      </c>
      <c r="CR78" s="603" t="s">
        <v>44</v>
      </c>
      <c r="CS78" s="603"/>
      <c r="CT78" s="604" t="s">
        <v>44</v>
      </c>
      <c r="CU78" s="604"/>
      <c r="CV78" s="23"/>
      <c r="CW78" s="240">
        <f t="shared" si="14"/>
        <v>-2021</v>
      </c>
      <c r="CX78" s="603" t="s">
        <v>44</v>
      </c>
      <c r="CY78" s="603"/>
      <c r="CZ78" s="604" t="s">
        <v>44</v>
      </c>
      <c r="DA78" s="604"/>
      <c r="DB78" s="67"/>
      <c r="DC78" s="39"/>
    </row>
    <row r="79" spans="1:107" x14ac:dyDescent="0.25">
      <c r="A79" s="585"/>
      <c r="B79" s="39"/>
      <c r="C79" s="661"/>
      <c r="D79" s="20">
        <f t="shared" si="15"/>
        <v>-2021</v>
      </c>
      <c r="E79" s="20" t="str">
        <f t="shared" si="16"/>
        <v xml:space="preserve"> -</v>
      </c>
      <c r="F79" s="52" t="str">
        <f t="shared" si="17"/>
        <v xml:space="preserve"> -</v>
      </c>
      <c r="G79" s="41"/>
      <c r="H79" s="76"/>
      <c r="I79" s="240">
        <f t="shared" si="22"/>
        <v>-2021</v>
      </c>
      <c r="J79" s="641" t="s">
        <v>44</v>
      </c>
      <c r="K79" s="642"/>
      <c r="L79" s="643" t="s">
        <v>44</v>
      </c>
      <c r="M79" s="644"/>
      <c r="N79" s="29"/>
      <c r="O79" s="240">
        <f t="shared" si="23"/>
        <v>-2021</v>
      </c>
      <c r="P79" s="603" t="s">
        <v>44</v>
      </c>
      <c r="Q79" s="603"/>
      <c r="R79" s="604" t="s">
        <v>44</v>
      </c>
      <c r="S79" s="604"/>
      <c r="T79" s="27"/>
      <c r="U79" s="240">
        <f t="shared" si="6"/>
        <v>-2021</v>
      </c>
      <c r="V79" s="603" t="s">
        <v>44</v>
      </c>
      <c r="W79" s="603"/>
      <c r="X79" s="604" t="s">
        <v>44</v>
      </c>
      <c r="Y79" s="604"/>
      <c r="Z79" s="27"/>
      <c r="AA79" s="240">
        <f t="shared" si="7"/>
        <v>-2021</v>
      </c>
      <c r="AB79" s="603" t="s">
        <v>44</v>
      </c>
      <c r="AC79" s="603"/>
      <c r="AD79" s="604" t="s">
        <v>44</v>
      </c>
      <c r="AE79" s="604"/>
      <c r="AF79" s="27"/>
      <c r="AG79" s="240">
        <f t="shared" si="8"/>
        <v>-2021</v>
      </c>
      <c r="AH79" s="603" t="s">
        <v>44</v>
      </c>
      <c r="AI79" s="603"/>
      <c r="AJ79" s="604" t="s">
        <v>44</v>
      </c>
      <c r="AK79" s="604"/>
      <c r="AL79" s="27"/>
      <c r="AM79" s="240">
        <f t="shared" si="9"/>
        <v>-2021</v>
      </c>
      <c r="AN79" s="603" t="s">
        <v>44</v>
      </c>
      <c r="AO79" s="603"/>
      <c r="AP79" s="604" t="s">
        <v>44</v>
      </c>
      <c r="AQ79" s="604"/>
      <c r="AR79" s="27"/>
      <c r="AS79" s="240">
        <f t="shared" si="18"/>
        <v>-2021</v>
      </c>
      <c r="AT79" s="605" t="s">
        <v>44</v>
      </c>
      <c r="AU79" s="605"/>
      <c r="AV79" s="606" t="s">
        <v>44</v>
      </c>
      <c r="AW79" s="606"/>
      <c r="AX79" s="27"/>
      <c r="AY79" s="240">
        <f t="shared" si="10"/>
        <v>-2021</v>
      </c>
      <c r="AZ79" s="603" t="s">
        <v>44</v>
      </c>
      <c r="BA79" s="603"/>
      <c r="BB79" s="604" t="s">
        <v>44</v>
      </c>
      <c r="BC79" s="604"/>
      <c r="BD79" s="60"/>
      <c r="BE79" s="39"/>
      <c r="BF79" s="68"/>
      <c r="BG79" s="240">
        <f t="shared" si="11"/>
        <v>-2021</v>
      </c>
      <c r="BH79" s="603" t="s">
        <v>44</v>
      </c>
      <c r="BI79" s="603"/>
      <c r="BJ79" s="604" t="s">
        <v>44</v>
      </c>
      <c r="BK79" s="604"/>
      <c r="BL79" s="23"/>
      <c r="BM79" s="240">
        <f t="shared" si="19"/>
        <v>-2021</v>
      </c>
      <c r="BN79" s="603" t="s">
        <v>44</v>
      </c>
      <c r="BO79" s="603"/>
      <c r="BP79" s="604" t="s">
        <v>44</v>
      </c>
      <c r="BQ79" s="604"/>
      <c r="BR79" s="23"/>
      <c r="BS79" s="240">
        <f t="shared" si="20"/>
        <v>-2021</v>
      </c>
      <c r="BT79" s="603" t="s">
        <v>44</v>
      </c>
      <c r="BU79" s="603"/>
      <c r="BV79" s="604" t="s">
        <v>44</v>
      </c>
      <c r="BW79" s="604"/>
      <c r="BX79" s="23"/>
      <c r="BY79" s="240">
        <f t="shared" si="21"/>
        <v>-2021</v>
      </c>
      <c r="BZ79" s="605" t="s">
        <v>44</v>
      </c>
      <c r="CA79" s="605"/>
      <c r="CB79" s="606" t="s">
        <v>44</v>
      </c>
      <c r="CC79" s="606"/>
      <c r="CD79" s="23"/>
      <c r="CE79" s="240">
        <f t="shared" si="24"/>
        <v>-2021</v>
      </c>
      <c r="CF79" s="603" t="s">
        <v>44</v>
      </c>
      <c r="CG79" s="603"/>
      <c r="CH79" s="604" t="s">
        <v>44</v>
      </c>
      <c r="CI79" s="604"/>
      <c r="CJ79" s="23"/>
      <c r="CK79" s="240">
        <f t="shared" si="12"/>
        <v>-2021</v>
      </c>
      <c r="CL79" s="605" t="s">
        <v>44</v>
      </c>
      <c r="CM79" s="605"/>
      <c r="CN79" s="606" t="s">
        <v>44</v>
      </c>
      <c r="CO79" s="606"/>
      <c r="CP79" s="23"/>
      <c r="CQ79" s="240">
        <f t="shared" si="13"/>
        <v>-2021</v>
      </c>
      <c r="CR79" s="603" t="s">
        <v>44</v>
      </c>
      <c r="CS79" s="603"/>
      <c r="CT79" s="604" t="s">
        <v>44</v>
      </c>
      <c r="CU79" s="604"/>
      <c r="CV79" s="23"/>
      <c r="CW79" s="240">
        <f t="shared" si="14"/>
        <v>-2021</v>
      </c>
      <c r="CX79" s="603" t="s">
        <v>44</v>
      </c>
      <c r="CY79" s="603"/>
      <c r="CZ79" s="604" t="s">
        <v>44</v>
      </c>
      <c r="DA79" s="604"/>
      <c r="DB79" s="67"/>
      <c r="DC79" s="39"/>
    </row>
    <row r="80" spans="1:107" x14ac:dyDescent="0.25">
      <c r="A80" s="585"/>
      <c r="B80" s="39"/>
      <c r="C80" s="661"/>
      <c r="D80" s="20">
        <f t="shared" si="15"/>
        <v>-2021</v>
      </c>
      <c r="E80" s="20" t="str">
        <f t="shared" si="16"/>
        <v xml:space="preserve"> -  </v>
      </c>
      <c r="F80" s="52" t="str">
        <f t="shared" si="17"/>
        <v xml:space="preserve"> -</v>
      </c>
      <c r="G80" s="41"/>
      <c r="H80" s="76"/>
      <c r="I80" s="240">
        <f t="shared" si="22"/>
        <v>-2021</v>
      </c>
      <c r="J80" s="641" t="s">
        <v>130</v>
      </c>
      <c r="K80" s="642"/>
      <c r="L80" s="643" t="s">
        <v>44</v>
      </c>
      <c r="M80" s="644"/>
      <c r="N80" s="29"/>
      <c r="O80" s="240">
        <f t="shared" si="23"/>
        <v>-2021</v>
      </c>
      <c r="P80" s="603" t="s">
        <v>44</v>
      </c>
      <c r="Q80" s="603"/>
      <c r="R80" s="604" t="s">
        <v>44</v>
      </c>
      <c r="S80" s="604"/>
      <c r="T80" s="27"/>
      <c r="U80" s="240">
        <f t="shared" si="6"/>
        <v>-2021</v>
      </c>
      <c r="V80" s="603" t="s">
        <v>44</v>
      </c>
      <c r="W80" s="603"/>
      <c r="X80" s="604" t="s">
        <v>44</v>
      </c>
      <c r="Y80" s="604"/>
      <c r="Z80" s="27"/>
      <c r="AA80" s="240">
        <f t="shared" si="7"/>
        <v>-2021</v>
      </c>
      <c r="AB80" s="603" t="s">
        <v>44</v>
      </c>
      <c r="AC80" s="603"/>
      <c r="AD80" s="604" t="s">
        <v>44</v>
      </c>
      <c r="AE80" s="604"/>
      <c r="AF80" s="27"/>
      <c r="AG80" s="240">
        <f t="shared" si="8"/>
        <v>-2021</v>
      </c>
      <c r="AH80" s="603" t="s">
        <v>44</v>
      </c>
      <c r="AI80" s="603"/>
      <c r="AJ80" s="604" t="s">
        <v>44</v>
      </c>
      <c r="AK80" s="604"/>
      <c r="AL80" s="27"/>
      <c r="AM80" s="240">
        <f t="shared" si="9"/>
        <v>-2021</v>
      </c>
      <c r="AN80" s="603" t="s">
        <v>44</v>
      </c>
      <c r="AO80" s="603"/>
      <c r="AP80" s="604" t="s">
        <v>44</v>
      </c>
      <c r="AQ80" s="604"/>
      <c r="AR80" s="27"/>
      <c r="AS80" s="240">
        <f t="shared" si="18"/>
        <v>-2021</v>
      </c>
      <c r="AT80" s="605" t="s">
        <v>44</v>
      </c>
      <c r="AU80" s="605"/>
      <c r="AV80" s="606" t="s">
        <v>44</v>
      </c>
      <c r="AW80" s="606"/>
      <c r="AX80" s="27"/>
      <c r="AY80" s="240">
        <f t="shared" si="10"/>
        <v>-2021</v>
      </c>
      <c r="AZ80" s="603" t="s">
        <v>44</v>
      </c>
      <c r="BA80" s="603"/>
      <c r="BB80" s="604" t="s">
        <v>44</v>
      </c>
      <c r="BC80" s="604"/>
      <c r="BD80" s="60"/>
      <c r="BE80" s="39"/>
      <c r="BF80" s="68"/>
      <c r="BG80" s="240">
        <f t="shared" si="11"/>
        <v>-2021</v>
      </c>
      <c r="BH80" s="603" t="s">
        <v>44</v>
      </c>
      <c r="BI80" s="603"/>
      <c r="BJ80" s="604" t="s">
        <v>44</v>
      </c>
      <c r="BK80" s="604"/>
      <c r="BL80" s="23"/>
      <c r="BM80" s="240">
        <f t="shared" si="19"/>
        <v>-2021</v>
      </c>
      <c r="BN80" s="603" t="s">
        <v>44</v>
      </c>
      <c r="BO80" s="603"/>
      <c r="BP80" s="604" t="s">
        <v>44</v>
      </c>
      <c r="BQ80" s="604"/>
      <c r="BR80" s="23"/>
      <c r="BS80" s="240">
        <f t="shared" si="20"/>
        <v>-2021</v>
      </c>
      <c r="BT80" s="603" t="s">
        <v>44</v>
      </c>
      <c r="BU80" s="603"/>
      <c r="BV80" s="604" t="s">
        <v>44</v>
      </c>
      <c r="BW80" s="604"/>
      <c r="BX80" s="23"/>
      <c r="BY80" s="240">
        <f t="shared" si="21"/>
        <v>-2021</v>
      </c>
      <c r="BZ80" s="605" t="s">
        <v>44</v>
      </c>
      <c r="CA80" s="605"/>
      <c r="CB80" s="606" t="s">
        <v>44</v>
      </c>
      <c r="CC80" s="606"/>
      <c r="CD80" s="23"/>
      <c r="CE80" s="240">
        <f t="shared" si="24"/>
        <v>-2021</v>
      </c>
      <c r="CF80" s="603" t="s">
        <v>44</v>
      </c>
      <c r="CG80" s="603"/>
      <c r="CH80" s="604" t="s">
        <v>44</v>
      </c>
      <c r="CI80" s="604"/>
      <c r="CJ80" s="23"/>
      <c r="CK80" s="240">
        <f t="shared" si="12"/>
        <v>-2021</v>
      </c>
      <c r="CL80" s="605" t="s">
        <v>44</v>
      </c>
      <c r="CM80" s="605"/>
      <c r="CN80" s="606" t="s">
        <v>44</v>
      </c>
      <c r="CO80" s="606"/>
      <c r="CP80" s="23"/>
      <c r="CQ80" s="240">
        <f t="shared" si="13"/>
        <v>-2021</v>
      </c>
      <c r="CR80" s="603" t="s">
        <v>44</v>
      </c>
      <c r="CS80" s="603"/>
      <c r="CT80" s="604" t="s">
        <v>44</v>
      </c>
      <c r="CU80" s="604"/>
      <c r="CV80" s="23"/>
      <c r="CW80" s="240">
        <f t="shared" si="14"/>
        <v>-2021</v>
      </c>
      <c r="CX80" s="603" t="s">
        <v>44</v>
      </c>
      <c r="CY80" s="603"/>
      <c r="CZ80" s="604" t="s">
        <v>44</v>
      </c>
      <c r="DA80" s="604"/>
      <c r="DB80" s="67"/>
      <c r="DC80" s="39"/>
    </row>
    <row r="81" spans="1:108" x14ac:dyDescent="0.25">
      <c r="A81" s="585"/>
      <c r="B81" s="39"/>
      <c r="C81" s="661"/>
      <c r="D81" s="20">
        <f t="shared" si="15"/>
        <v>-2021</v>
      </c>
      <c r="E81" s="20" t="str">
        <f t="shared" si="16"/>
        <v xml:space="preserve"> -</v>
      </c>
      <c r="F81" s="52" t="str">
        <f t="shared" si="17"/>
        <v xml:space="preserve"> -</v>
      </c>
      <c r="G81" s="41"/>
      <c r="H81" s="76"/>
      <c r="I81" s="240">
        <f t="shared" si="22"/>
        <v>-2021</v>
      </c>
      <c r="J81" s="641" t="s">
        <v>44</v>
      </c>
      <c r="K81" s="642"/>
      <c r="L81" s="643" t="s">
        <v>44</v>
      </c>
      <c r="M81" s="644"/>
      <c r="N81" s="29"/>
      <c r="O81" s="240">
        <f t="shared" si="23"/>
        <v>-2021</v>
      </c>
      <c r="P81" s="603" t="s">
        <v>44</v>
      </c>
      <c r="Q81" s="603"/>
      <c r="R81" s="604" t="s">
        <v>44</v>
      </c>
      <c r="S81" s="604"/>
      <c r="T81" s="27"/>
      <c r="U81" s="240">
        <f t="shared" si="6"/>
        <v>-2021</v>
      </c>
      <c r="V81" s="603" t="s">
        <v>44</v>
      </c>
      <c r="W81" s="603"/>
      <c r="X81" s="604" t="s">
        <v>44</v>
      </c>
      <c r="Y81" s="604"/>
      <c r="Z81" s="27"/>
      <c r="AA81" s="240">
        <f t="shared" si="7"/>
        <v>-2021</v>
      </c>
      <c r="AB81" s="603" t="s">
        <v>44</v>
      </c>
      <c r="AC81" s="603"/>
      <c r="AD81" s="604" t="s">
        <v>44</v>
      </c>
      <c r="AE81" s="604"/>
      <c r="AF81" s="27"/>
      <c r="AG81" s="240">
        <f t="shared" si="8"/>
        <v>-2021</v>
      </c>
      <c r="AH81" s="603" t="s">
        <v>44</v>
      </c>
      <c r="AI81" s="603"/>
      <c r="AJ81" s="604" t="s">
        <v>44</v>
      </c>
      <c r="AK81" s="604"/>
      <c r="AL81" s="27"/>
      <c r="AM81" s="240">
        <f t="shared" si="9"/>
        <v>-2021</v>
      </c>
      <c r="AN81" s="603" t="s">
        <v>44</v>
      </c>
      <c r="AO81" s="603"/>
      <c r="AP81" s="604" t="s">
        <v>44</v>
      </c>
      <c r="AQ81" s="604"/>
      <c r="AR81" s="27"/>
      <c r="AS81" s="240">
        <f t="shared" si="18"/>
        <v>-2021</v>
      </c>
      <c r="AT81" s="605" t="s">
        <v>44</v>
      </c>
      <c r="AU81" s="605"/>
      <c r="AV81" s="606" t="s">
        <v>44</v>
      </c>
      <c r="AW81" s="606"/>
      <c r="AX81" s="27"/>
      <c r="AY81" s="240">
        <f t="shared" si="10"/>
        <v>-2021</v>
      </c>
      <c r="AZ81" s="603" t="s">
        <v>44</v>
      </c>
      <c r="BA81" s="603"/>
      <c r="BB81" s="604" t="s">
        <v>44</v>
      </c>
      <c r="BC81" s="604"/>
      <c r="BD81" s="60"/>
      <c r="BE81" s="39"/>
      <c r="BF81" s="68"/>
      <c r="BG81" s="240">
        <f t="shared" si="11"/>
        <v>-2021</v>
      </c>
      <c r="BH81" s="603" t="s">
        <v>44</v>
      </c>
      <c r="BI81" s="603"/>
      <c r="BJ81" s="604" t="s">
        <v>44</v>
      </c>
      <c r="BK81" s="604"/>
      <c r="BL81" s="23"/>
      <c r="BM81" s="240">
        <f t="shared" si="19"/>
        <v>-2021</v>
      </c>
      <c r="BN81" s="603" t="s">
        <v>44</v>
      </c>
      <c r="BO81" s="603"/>
      <c r="BP81" s="604" t="s">
        <v>44</v>
      </c>
      <c r="BQ81" s="604"/>
      <c r="BR81" s="23"/>
      <c r="BS81" s="240">
        <f t="shared" si="20"/>
        <v>-2021</v>
      </c>
      <c r="BT81" s="603" t="s">
        <v>44</v>
      </c>
      <c r="BU81" s="603"/>
      <c r="BV81" s="604" t="s">
        <v>44</v>
      </c>
      <c r="BW81" s="604"/>
      <c r="BX81" s="23"/>
      <c r="BY81" s="240">
        <f t="shared" si="21"/>
        <v>-2021</v>
      </c>
      <c r="BZ81" s="605" t="s">
        <v>44</v>
      </c>
      <c r="CA81" s="605"/>
      <c r="CB81" s="606" t="s">
        <v>44</v>
      </c>
      <c r="CC81" s="606"/>
      <c r="CD81" s="23"/>
      <c r="CE81" s="240">
        <f t="shared" si="24"/>
        <v>-2021</v>
      </c>
      <c r="CF81" s="603" t="s">
        <v>44</v>
      </c>
      <c r="CG81" s="603"/>
      <c r="CH81" s="604" t="s">
        <v>44</v>
      </c>
      <c r="CI81" s="604"/>
      <c r="CJ81" s="23"/>
      <c r="CK81" s="240">
        <f t="shared" si="12"/>
        <v>-2021</v>
      </c>
      <c r="CL81" s="605" t="s">
        <v>44</v>
      </c>
      <c r="CM81" s="605"/>
      <c r="CN81" s="606" t="s">
        <v>44</v>
      </c>
      <c r="CO81" s="606"/>
      <c r="CP81" s="23"/>
      <c r="CQ81" s="240">
        <f t="shared" si="13"/>
        <v>-2021</v>
      </c>
      <c r="CR81" s="603" t="s">
        <v>44</v>
      </c>
      <c r="CS81" s="603"/>
      <c r="CT81" s="604" t="s">
        <v>44</v>
      </c>
      <c r="CU81" s="604"/>
      <c r="CV81" s="23"/>
      <c r="CW81" s="240">
        <f t="shared" si="14"/>
        <v>-2021</v>
      </c>
      <c r="CX81" s="603" t="s">
        <v>44</v>
      </c>
      <c r="CY81" s="603"/>
      <c r="CZ81" s="604" t="s">
        <v>44</v>
      </c>
      <c r="DA81" s="604"/>
      <c r="DB81" s="67"/>
      <c r="DC81" s="39"/>
    </row>
    <row r="82" spans="1:108" ht="15.75" thickBot="1" x14ac:dyDescent="0.3">
      <c r="A82" s="585"/>
      <c r="B82" s="39"/>
      <c r="C82" s="662"/>
      <c r="D82" s="53">
        <f t="shared" si="15"/>
        <v>-2021</v>
      </c>
      <c r="E82" s="53" t="str">
        <f t="shared" si="16"/>
        <v xml:space="preserve"> -</v>
      </c>
      <c r="F82" s="54" t="str">
        <f t="shared" si="17"/>
        <v xml:space="preserve"> -</v>
      </c>
      <c r="G82" s="41"/>
      <c r="H82" s="76"/>
      <c r="I82" s="240">
        <f t="shared" si="22"/>
        <v>-2021</v>
      </c>
      <c r="J82" s="641" t="s">
        <v>44</v>
      </c>
      <c r="K82" s="642"/>
      <c r="L82" s="643" t="s">
        <v>44</v>
      </c>
      <c r="M82" s="644"/>
      <c r="N82" s="29"/>
      <c r="O82" s="240">
        <f t="shared" si="23"/>
        <v>-2021</v>
      </c>
      <c r="P82" s="603" t="s">
        <v>44</v>
      </c>
      <c r="Q82" s="603"/>
      <c r="R82" s="604" t="s">
        <v>44</v>
      </c>
      <c r="S82" s="604"/>
      <c r="T82" s="27"/>
      <c r="U82" s="240">
        <f t="shared" si="6"/>
        <v>-2021</v>
      </c>
      <c r="V82" s="603" t="s">
        <v>44</v>
      </c>
      <c r="W82" s="603"/>
      <c r="X82" s="604" t="s">
        <v>44</v>
      </c>
      <c r="Y82" s="604"/>
      <c r="Z82" s="27"/>
      <c r="AA82" s="240">
        <f t="shared" si="7"/>
        <v>-2021</v>
      </c>
      <c r="AB82" s="603" t="s">
        <v>44</v>
      </c>
      <c r="AC82" s="603"/>
      <c r="AD82" s="604" t="s">
        <v>44</v>
      </c>
      <c r="AE82" s="604"/>
      <c r="AF82" s="27"/>
      <c r="AG82" s="240">
        <f t="shared" si="8"/>
        <v>-2021</v>
      </c>
      <c r="AH82" s="603" t="s">
        <v>44</v>
      </c>
      <c r="AI82" s="603"/>
      <c r="AJ82" s="604" t="s">
        <v>44</v>
      </c>
      <c r="AK82" s="604"/>
      <c r="AL82" s="27"/>
      <c r="AM82" s="240">
        <f t="shared" si="9"/>
        <v>-2021</v>
      </c>
      <c r="AN82" s="603" t="s">
        <v>44</v>
      </c>
      <c r="AO82" s="603"/>
      <c r="AP82" s="604" t="s">
        <v>44</v>
      </c>
      <c r="AQ82" s="604"/>
      <c r="AR82" s="27"/>
      <c r="AS82" s="240">
        <f t="shared" si="18"/>
        <v>-2021</v>
      </c>
      <c r="AT82" s="605" t="s">
        <v>44</v>
      </c>
      <c r="AU82" s="605"/>
      <c r="AV82" s="606" t="s">
        <v>44</v>
      </c>
      <c r="AW82" s="606"/>
      <c r="AX82" s="27"/>
      <c r="AY82" s="240">
        <f t="shared" si="10"/>
        <v>-2021</v>
      </c>
      <c r="AZ82" s="603" t="s">
        <v>44</v>
      </c>
      <c r="BA82" s="603"/>
      <c r="BB82" s="604" t="s">
        <v>44</v>
      </c>
      <c r="BC82" s="604"/>
      <c r="BD82" s="60"/>
      <c r="BE82" s="39"/>
      <c r="BF82" s="68"/>
      <c r="BG82" s="240">
        <f t="shared" si="11"/>
        <v>-2021</v>
      </c>
      <c r="BH82" s="603" t="s">
        <v>44</v>
      </c>
      <c r="BI82" s="603"/>
      <c r="BJ82" s="604" t="s">
        <v>44</v>
      </c>
      <c r="BK82" s="604"/>
      <c r="BL82" s="23"/>
      <c r="BM82" s="240">
        <f t="shared" si="19"/>
        <v>-2021</v>
      </c>
      <c r="BN82" s="603" t="s">
        <v>44</v>
      </c>
      <c r="BO82" s="603"/>
      <c r="BP82" s="604" t="s">
        <v>44</v>
      </c>
      <c r="BQ82" s="604"/>
      <c r="BR82" s="23"/>
      <c r="BS82" s="240">
        <f t="shared" si="20"/>
        <v>-2021</v>
      </c>
      <c r="BT82" s="603" t="s">
        <v>44</v>
      </c>
      <c r="BU82" s="603"/>
      <c r="BV82" s="604" t="s">
        <v>44</v>
      </c>
      <c r="BW82" s="604"/>
      <c r="BX82" s="23"/>
      <c r="BY82" s="240">
        <f t="shared" si="21"/>
        <v>-2021</v>
      </c>
      <c r="BZ82" s="605" t="s">
        <v>44</v>
      </c>
      <c r="CA82" s="605"/>
      <c r="CB82" s="606" t="s">
        <v>44</v>
      </c>
      <c r="CC82" s="606"/>
      <c r="CD82" s="23"/>
      <c r="CE82" s="240">
        <f t="shared" si="24"/>
        <v>-2021</v>
      </c>
      <c r="CF82" s="603" t="s">
        <v>44</v>
      </c>
      <c r="CG82" s="603"/>
      <c r="CH82" s="604" t="s">
        <v>44</v>
      </c>
      <c r="CI82" s="604"/>
      <c r="CJ82" s="23"/>
      <c r="CK82" s="240">
        <f t="shared" si="12"/>
        <v>-2021</v>
      </c>
      <c r="CL82" s="605" t="s">
        <v>151</v>
      </c>
      <c r="CM82" s="605"/>
      <c r="CN82" s="606" t="s">
        <v>44</v>
      </c>
      <c r="CO82" s="606"/>
      <c r="CP82" s="23"/>
      <c r="CQ82" s="240">
        <f t="shared" si="13"/>
        <v>-2021</v>
      </c>
      <c r="CR82" s="603" t="s">
        <v>44</v>
      </c>
      <c r="CS82" s="603"/>
      <c r="CT82" s="604" t="s">
        <v>44</v>
      </c>
      <c r="CU82" s="604"/>
      <c r="CV82" s="23"/>
      <c r="CW82" s="240">
        <f t="shared" si="14"/>
        <v>-2021</v>
      </c>
      <c r="CX82" s="603" t="s">
        <v>44</v>
      </c>
      <c r="CY82" s="603"/>
      <c r="CZ82" s="604" t="s">
        <v>44</v>
      </c>
      <c r="DA82" s="604"/>
      <c r="DB82" s="67"/>
      <c r="DC82" s="39"/>
    </row>
    <row r="83" spans="1:108" x14ac:dyDescent="0.25">
      <c r="A83" s="585"/>
      <c r="B83" s="39"/>
      <c r="C83" s="39"/>
      <c r="D83" s="39"/>
      <c r="E83" s="39"/>
      <c r="F83" s="39"/>
      <c r="G83" s="41"/>
      <c r="H83" s="76"/>
      <c r="I83" s="30"/>
      <c r="J83" s="637"/>
      <c r="K83" s="637"/>
      <c r="L83" s="638"/>
      <c r="M83" s="638"/>
      <c r="N83" s="29"/>
      <c r="O83" s="30"/>
      <c r="P83" s="637"/>
      <c r="Q83" s="637"/>
      <c r="R83" s="638"/>
      <c r="S83" s="638"/>
      <c r="T83" s="27"/>
      <c r="U83" s="28"/>
      <c r="V83" s="625"/>
      <c r="W83" s="625"/>
      <c r="X83" s="626"/>
      <c r="Y83" s="626"/>
      <c r="Z83" s="29"/>
      <c r="AA83" s="28"/>
      <c r="AB83" s="625"/>
      <c r="AC83" s="625"/>
      <c r="AD83" s="626"/>
      <c r="AE83" s="626"/>
      <c r="AF83" s="29"/>
      <c r="AG83" s="28"/>
      <c r="AH83" s="625"/>
      <c r="AI83" s="625"/>
      <c r="AJ83" s="626"/>
      <c r="AK83" s="626"/>
      <c r="AL83" s="29"/>
      <c r="AM83" s="28"/>
      <c r="AN83" s="625"/>
      <c r="AO83" s="625"/>
      <c r="AP83" s="626"/>
      <c r="AQ83" s="626"/>
      <c r="AR83" s="29"/>
      <c r="AS83" s="28"/>
      <c r="AT83" s="625"/>
      <c r="AU83" s="625"/>
      <c r="AV83" s="626"/>
      <c r="AW83" s="626"/>
      <c r="AX83" s="29"/>
      <c r="AY83" s="28"/>
      <c r="AZ83" s="625"/>
      <c r="BA83" s="625"/>
      <c r="BB83" s="626"/>
      <c r="BC83" s="626"/>
      <c r="BD83" s="60"/>
      <c r="BE83" s="44"/>
      <c r="BF83" s="68"/>
      <c r="BG83" s="24"/>
      <c r="BH83" s="596"/>
      <c r="BI83" s="596"/>
      <c r="BJ83" s="597"/>
      <c r="BK83" s="597"/>
      <c r="BL83" s="26"/>
      <c r="BM83" s="24"/>
      <c r="BN83" s="596"/>
      <c r="BO83" s="596"/>
      <c r="BP83" s="597"/>
      <c r="BQ83" s="597"/>
      <c r="BR83" s="26"/>
      <c r="BS83" s="24"/>
      <c r="BT83" s="596"/>
      <c r="BU83" s="596"/>
      <c r="BV83" s="597"/>
      <c r="BW83" s="597"/>
      <c r="BX83" s="26"/>
      <c r="BY83" s="24"/>
      <c r="BZ83" s="596"/>
      <c r="CA83" s="596"/>
      <c r="CB83" s="597"/>
      <c r="CC83" s="597"/>
      <c r="CD83" s="26"/>
      <c r="CE83" s="24"/>
      <c r="CF83" s="596"/>
      <c r="CG83" s="596"/>
      <c r="CH83" s="597"/>
      <c r="CI83" s="597"/>
      <c r="CJ83" s="26"/>
      <c r="CK83" s="24"/>
      <c r="CL83" s="596"/>
      <c r="CM83" s="596"/>
      <c r="CN83" s="597"/>
      <c r="CO83" s="597"/>
      <c r="CP83" s="26"/>
      <c r="CQ83" s="24"/>
      <c r="CR83" s="596"/>
      <c r="CS83" s="596"/>
      <c r="CT83" s="597"/>
      <c r="CU83" s="597"/>
      <c r="CV83" s="26"/>
      <c r="CW83" s="24"/>
      <c r="CX83" s="596"/>
      <c r="CY83" s="596"/>
      <c r="CZ83" s="597"/>
      <c r="DA83" s="597"/>
      <c r="DB83" s="67"/>
      <c r="DC83" s="39"/>
    </row>
    <row r="84" spans="1:108" ht="15.75" thickBot="1" x14ac:dyDescent="0.3">
      <c r="A84" s="585"/>
      <c r="B84" s="39"/>
      <c r="C84" s="39"/>
      <c r="D84" s="39"/>
      <c r="E84" s="39"/>
      <c r="F84" s="39"/>
      <c r="G84" s="41"/>
      <c r="H84" s="77"/>
      <c r="I84" s="78"/>
      <c r="J84" s="79"/>
      <c r="K84" s="79"/>
      <c r="L84" s="78"/>
      <c r="M84" s="78"/>
      <c r="N84" s="80"/>
      <c r="O84" s="78"/>
      <c r="P84" s="79"/>
      <c r="Q84" s="79"/>
      <c r="R84" s="78"/>
      <c r="S84" s="78"/>
      <c r="T84" s="80"/>
      <c r="U84" s="81"/>
      <c r="V84" s="82"/>
      <c r="W84" s="82"/>
      <c r="X84" s="81"/>
      <c r="Y84" s="81"/>
      <c r="Z84" s="80"/>
      <c r="AA84" s="81"/>
      <c r="AB84" s="82"/>
      <c r="AC84" s="82"/>
      <c r="AD84" s="81"/>
      <c r="AE84" s="81"/>
      <c r="AF84" s="80"/>
      <c r="AG84" s="81"/>
      <c r="AH84" s="82"/>
      <c r="AI84" s="82"/>
      <c r="AJ84" s="81"/>
      <c r="AK84" s="81"/>
      <c r="AL84" s="80"/>
      <c r="AM84" s="81"/>
      <c r="AN84" s="82"/>
      <c r="AO84" s="82"/>
      <c r="AP84" s="81"/>
      <c r="AQ84" s="81"/>
      <c r="AR84" s="80"/>
      <c r="AS84" s="81"/>
      <c r="AT84" s="82"/>
      <c r="AU84" s="82"/>
      <c r="AV84" s="81"/>
      <c r="AW84" s="81"/>
      <c r="AX84" s="80"/>
      <c r="AY84" s="81"/>
      <c r="AZ84" s="82"/>
      <c r="BA84" s="82"/>
      <c r="BB84" s="81"/>
      <c r="BC84" s="81"/>
      <c r="BD84" s="83"/>
      <c r="BE84" s="44"/>
      <c r="BF84" s="89"/>
      <c r="BG84" s="75"/>
      <c r="BH84" s="90"/>
      <c r="BI84" s="90"/>
      <c r="BJ84" s="75"/>
      <c r="BK84" s="75"/>
      <c r="BL84" s="74"/>
      <c r="BM84" s="75"/>
      <c r="BN84" s="90"/>
      <c r="BO84" s="90"/>
      <c r="BP84" s="75"/>
      <c r="BQ84" s="75"/>
      <c r="BR84" s="74"/>
      <c r="BS84" s="75"/>
      <c r="BT84" s="90"/>
      <c r="BU84" s="90"/>
      <c r="BV84" s="75"/>
      <c r="BW84" s="75"/>
      <c r="BX84" s="74"/>
      <c r="BY84" s="75"/>
      <c r="BZ84" s="90"/>
      <c r="CA84" s="90"/>
      <c r="CB84" s="75"/>
      <c r="CC84" s="75"/>
      <c r="CD84" s="74"/>
      <c r="CE84" s="75"/>
      <c r="CF84" s="90"/>
      <c r="CG84" s="90"/>
      <c r="CH84" s="75"/>
      <c r="CI84" s="75"/>
      <c r="CJ84" s="74"/>
      <c r="CK84" s="75"/>
      <c r="CL84" s="90"/>
      <c r="CM84" s="90"/>
      <c r="CN84" s="75"/>
      <c r="CO84" s="75"/>
      <c r="CP84" s="74"/>
      <c r="CQ84" s="75"/>
      <c r="CR84" s="90"/>
      <c r="CS84" s="90"/>
      <c r="CT84" s="75"/>
      <c r="CU84" s="75"/>
      <c r="CV84" s="74"/>
      <c r="CW84" s="75"/>
      <c r="CX84" s="90"/>
      <c r="CY84" s="90"/>
      <c r="CZ84" s="75"/>
      <c r="DA84" s="75"/>
      <c r="DB84" s="92"/>
      <c r="DC84" s="39"/>
    </row>
    <row r="85" spans="1:108" x14ac:dyDescent="0.25">
      <c r="A85" s="585"/>
      <c r="B85" s="39"/>
      <c r="C85" s="39"/>
      <c r="D85" s="39"/>
      <c r="E85" s="39"/>
      <c r="F85" s="39"/>
      <c r="G85" s="41"/>
      <c r="H85" s="41"/>
      <c r="I85" s="42"/>
      <c r="J85" s="43"/>
      <c r="K85" s="43"/>
      <c r="L85" s="42"/>
      <c r="M85" s="42"/>
      <c r="N85" s="44"/>
      <c r="O85" s="42"/>
      <c r="P85" s="43"/>
      <c r="Q85" s="43"/>
      <c r="R85" s="42"/>
      <c r="S85" s="42"/>
      <c r="T85" s="39"/>
      <c r="U85" s="45"/>
      <c r="V85" s="46"/>
      <c r="W85" s="46"/>
      <c r="X85" s="45"/>
      <c r="Y85" s="45"/>
      <c r="Z85" s="44"/>
      <c r="AA85" s="45"/>
      <c r="AB85" s="46"/>
      <c r="AC85" s="46"/>
      <c r="AD85" s="45"/>
      <c r="AE85" s="45"/>
      <c r="AF85" s="44"/>
      <c r="AG85" s="45"/>
      <c r="AH85" s="46"/>
      <c r="AI85" s="46"/>
      <c r="AJ85" s="45"/>
      <c r="AK85" s="45"/>
      <c r="AL85" s="44"/>
      <c r="AM85" s="45"/>
      <c r="AN85" s="46"/>
      <c r="AO85" s="46"/>
      <c r="AP85" s="45"/>
      <c r="AQ85" s="45"/>
      <c r="AR85" s="44"/>
      <c r="AS85" s="45"/>
      <c r="AT85" s="46"/>
      <c r="AU85" s="46"/>
      <c r="AV85" s="45"/>
      <c r="AW85" s="45"/>
      <c r="AX85" s="44"/>
      <c r="AY85" s="45"/>
      <c r="AZ85" s="46"/>
      <c r="BA85" s="46"/>
      <c r="BB85" s="45"/>
      <c r="BC85" s="45"/>
      <c r="BD85" s="44"/>
      <c r="BE85" s="44"/>
      <c r="BF85" s="44"/>
      <c r="BG85" s="45"/>
      <c r="BH85" s="46"/>
      <c r="BI85" s="46"/>
      <c r="BJ85" s="45"/>
      <c r="BK85" s="45"/>
      <c r="BL85" s="44"/>
      <c r="BM85" s="45"/>
      <c r="BN85" s="46"/>
      <c r="BO85" s="46"/>
      <c r="BP85" s="45"/>
      <c r="BQ85" s="45"/>
      <c r="BR85" s="44"/>
      <c r="BS85" s="45"/>
      <c r="BT85" s="46"/>
      <c r="BU85" s="46"/>
      <c r="BV85" s="45"/>
      <c r="BW85" s="45"/>
      <c r="BX85" s="44"/>
      <c r="BY85" s="45"/>
      <c r="BZ85" s="46"/>
      <c r="CA85" s="46"/>
      <c r="CB85" s="45"/>
      <c r="CC85" s="45"/>
      <c r="CD85" s="44"/>
      <c r="CE85" s="45"/>
      <c r="CF85" s="46"/>
      <c r="CG85" s="46"/>
      <c r="CH85" s="45"/>
      <c r="CI85" s="45"/>
      <c r="CJ85" s="44"/>
      <c r="CK85" s="45"/>
      <c r="CL85" s="46"/>
      <c r="CM85" s="46"/>
      <c r="CN85" s="45"/>
      <c r="CO85" s="45"/>
      <c r="CP85" s="44"/>
      <c r="CQ85" s="45"/>
      <c r="CR85" s="46"/>
      <c r="CS85" s="46"/>
      <c r="CT85" s="45"/>
      <c r="CU85" s="45"/>
      <c r="CV85" s="44"/>
      <c r="CW85" s="45"/>
      <c r="CX85" s="46"/>
      <c r="CY85" s="46"/>
      <c r="CZ85" s="45"/>
      <c r="DA85" s="45"/>
      <c r="DB85" s="44"/>
      <c r="DC85" s="39"/>
      <c r="DD85" s="15"/>
    </row>
    <row r="86" spans="1:108" ht="18.75" x14ac:dyDescent="0.3">
      <c r="A86" s="156" t="s">
        <v>147</v>
      </c>
      <c r="B86" s="126"/>
      <c r="C86" s="117"/>
      <c r="D86" s="129"/>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row>
    <row r="87" spans="1:108" ht="15.75" thickBot="1" x14ac:dyDescent="0.3">
      <c r="A87" s="586" t="s">
        <v>316</v>
      </c>
      <c r="B87" s="15"/>
      <c r="C87" s="15"/>
      <c r="D87" s="152"/>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row>
    <row r="88" spans="1:108" x14ac:dyDescent="0.25">
      <c r="A88" s="587"/>
      <c r="B88" s="15"/>
      <c r="C88" s="15"/>
      <c r="D88" s="15"/>
      <c r="E88" s="15"/>
      <c r="F88" s="15"/>
      <c r="G88" s="15"/>
      <c r="H88" s="165"/>
      <c r="I88" s="56"/>
      <c r="J88" s="56"/>
      <c r="K88" s="56"/>
      <c r="L88" s="56"/>
      <c r="M88" s="167"/>
      <c r="N88" s="170"/>
      <c r="O88" s="170"/>
      <c r="P88" s="601"/>
      <c r="Q88" s="601"/>
      <c r="R88" s="103"/>
      <c r="S88" s="103"/>
      <c r="T88" s="601"/>
      <c r="U88" s="601"/>
      <c r="V88" s="103"/>
      <c r="W88" s="103"/>
      <c r="X88" s="601"/>
      <c r="Y88" s="601"/>
      <c r="Z88" s="103"/>
      <c r="AA88" s="103"/>
      <c r="AB88" s="601"/>
      <c r="AC88" s="601"/>
      <c r="AD88" s="103"/>
      <c r="AE88" s="103"/>
      <c r="AF88" s="95"/>
      <c r="AG88" s="95"/>
      <c r="BB88" s="103"/>
      <c r="BC88" s="103"/>
      <c r="BD88" s="601"/>
      <c r="BE88" s="601"/>
      <c r="BF88" s="103"/>
      <c r="BG88" s="103"/>
      <c r="BH88" s="601"/>
      <c r="BI88" s="601"/>
      <c r="BJ88" s="103"/>
      <c r="BK88" s="103"/>
      <c r="BL88" s="601"/>
      <c r="BM88" s="601"/>
      <c r="BN88" s="103"/>
      <c r="BO88" s="103"/>
      <c r="BP88" s="11"/>
    </row>
    <row r="89" spans="1:108" x14ac:dyDescent="0.25">
      <c r="A89" s="587"/>
      <c r="B89" s="15"/>
      <c r="C89" s="15"/>
      <c r="D89" s="15"/>
      <c r="E89" s="15"/>
      <c r="F89" s="15"/>
      <c r="G89" s="15"/>
      <c r="H89" s="163"/>
      <c r="I89" s="185" t="s">
        <v>94</v>
      </c>
      <c r="J89" s="27"/>
      <c r="K89" s="27"/>
      <c r="L89" s="27"/>
      <c r="M89" s="60"/>
      <c r="N89" s="140"/>
      <c r="O89" s="11"/>
      <c r="P89" s="137"/>
      <c r="Q89" s="137"/>
      <c r="R89" s="103"/>
      <c r="S89" s="103"/>
      <c r="T89" s="137"/>
      <c r="U89" s="137"/>
      <c r="V89" s="103"/>
      <c r="W89" s="103"/>
      <c r="X89" s="137"/>
      <c r="Y89" s="137"/>
      <c r="Z89" s="103"/>
      <c r="AA89" s="103"/>
      <c r="AB89" s="137"/>
      <c r="AC89" s="137"/>
      <c r="AD89" s="103"/>
      <c r="AE89" s="103"/>
      <c r="AF89" s="137"/>
      <c r="AG89" s="137"/>
      <c r="BB89" s="103"/>
      <c r="BC89" s="103"/>
      <c r="BD89" s="102"/>
      <c r="BE89" s="102"/>
      <c r="BF89" s="103"/>
      <c r="BG89" s="103"/>
      <c r="BH89" s="102"/>
      <c r="BI89" s="102"/>
      <c r="BJ89" s="103"/>
      <c r="BK89" s="103"/>
      <c r="BL89" s="102"/>
      <c r="BM89" s="102"/>
      <c r="BN89" s="103"/>
      <c r="BO89" s="103"/>
      <c r="BP89" s="11"/>
    </row>
    <row r="90" spans="1:108" x14ac:dyDescent="0.25">
      <c r="A90" s="587"/>
      <c r="B90" s="15"/>
      <c r="C90" s="15"/>
      <c r="D90" s="15"/>
      <c r="E90" s="15"/>
      <c r="F90" s="15"/>
      <c r="G90" s="15"/>
      <c r="H90" s="163"/>
      <c r="I90" s="96" t="s">
        <v>104</v>
      </c>
      <c r="J90" s="27"/>
      <c r="K90" s="27"/>
      <c r="L90" s="27"/>
      <c r="M90" s="60"/>
      <c r="N90" s="140"/>
      <c r="O90" s="11"/>
      <c r="P90" s="137"/>
      <c r="Q90" s="137"/>
      <c r="R90" s="11"/>
      <c r="S90" s="11"/>
      <c r="T90" s="137"/>
      <c r="U90" s="137"/>
      <c r="V90" s="11"/>
      <c r="W90" s="11"/>
      <c r="X90" s="137"/>
      <c r="Y90" s="137"/>
      <c r="Z90" s="11"/>
      <c r="AA90" s="11"/>
      <c r="AB90" s="137"/>
      <c r="AC90" s="137"/>
      <c r="AD90" s="11"/>
      <c r="AE90" s="11"/>
      <c r="AF90" s="137"/>
      <c r="AG90" s="137"/>
      <c r="BB90" s="11"/>
      <c r="BC90" s="11"/>
      <c r="BD90" s="102"/>
      <c r="BE90" s="102"/>
      <c r="BF90" s="11"/>
      <c r="BG90" s="11"/>
      <c r="BH90" s="102"/>
      <c r="BI90" s="102"/>
      <c r="BJ90" s="11"/>
      <c r="BK90" s="11"/>
      <c r="BL90" s="102"/>
      <c r="BM90" s="102"/>
      <c r="BN90" s="11"/>
      <c r="BO90" s="11"/>
      <c r="BP90" s="11"/>
    </row>
    <row r="91" spans="1:108" x14ac:dyDescent="0.25">
      <c r="A91" s="587"/>
      <c r="B91" s="15"/>
      <c r="C91" s="15"/>
      <c r="D91" s="15"/>
      <c r="E91" s="15"/>
      <c r="F91" s="15"/>
      <c r="G91" s="15"/>
      <c r="H91" s="163"/>
      <c r="I91" s="665" t="str">
        <f>IF(O96="x",P96,IF(O97="x",P97,IF(O98="x",P98,IF(O99="x",P99,IF(O100="x",P100,IF(O101="x",P101,IF(O102="x",P102,IF(O103="x",P103,"Ferien für: keine Auswahl"))))))))</f>
        <v>Baden-Württemberg</v>
      </c>
      <c r="J91" s="666"/>
      <c r="K91" s="666"/>
      <c r="L91" s="667"/>
      <c r="M91" s="60"/>
      <c r="N91" s="140"/>
      <c r="O91" s="11"/>
      <c r="P91" s="137"/>
      <c r="Q91" s="137"/>
      <c r="R91" s="11"/>
      <c r="S91" s="11"/>
      <c r="T91" s="137"/>
      <c r="U91" s="137"/>
      <c r="V91" s="11"/>
      <c r="W91" s="11"/>
      <c r="X91" s="137"/>
      <c r="Y91" s="137"/>
      <c r="Z91" s="11"/>
      <c r="AA91" s="11"/>
      <c r="AB91" s="137"/>
      <c r="AC91" s="137"/>
      <c r="AD91" s="11"/>
      <c r="AE91" s="11"/>
      <c r="AF91" s="137"/>
      <c r="AG91" s="137"/>
      <c r="BB91" s="11"/>
      <c r="BC91" s="11"/>
      <c r="BD91" s="102"/>
      <c r="BE91" s="102"/>
      <c r="BF91" s="11"/>
      <c r="BG91" s="11"/>
      <c r="BH91" s="102"/>
      <c r="BI91" s="102"/>
      <c r="BJ91" s="11"/>
      <c r="BK91" s="11"/>
      <c r="BL91" s="102"/>
      <c r="BM91" s="102"/>
      <c r="BN91" s="11"/>
      <c r="BO91" s="11"/>
      <c r="BP91" s="11"/>
    </row>
    <row r="92" spans="1:108" x14ac:dyDescent="0.25">
      <c r="A92" s="587"/>
      <c r="B92" s="15"/>
      <c r="C92" s="15"/>
      <c r="D92" s="168"/>
      <c r="E92" s="139"/>
      <c r="F92" s="103"/>
      <c r="G92" s="137"/>
      <c r="H92" s="163"/>
      <c r="I92" s="100" t="s">
        <v>32</v>
      </c>
      <c r="J92" s="101"/>
      <c r="K92" s="94" t="s">
        <v>36</v>
      </c>
      <c r="L92" s="94" t="s">
        <v>35</v>
      </c>
      <c r="M92" s="60"/>
      <c r="N92" s="140"/>
      <c r="O92" s="205" t="s">
        <v>136</v>
      </c>
      <c r="P92" s="11"/>
      <c r="Q92" s="140"/>
      <c r="R92" s="11"/>
      <c r="S92" s="11"/>
      <c r="T92" s="140"/>
      <c r="U92" s="11"/>
      <c r="V92" s="11"/>
      <c r="W92" s="140"/>
      <c r="X92" s="11"/>
      <c r="Y92" s="11"/>
      <c r="Z92" s="140"/>
      <c r="AA92" s="11"/>
      <c r="AB92" s="11"/>
      <c r="AC92" s="140"/>
      <c r="AD92" s="11"/>
      <c r="AE92" s="11"/>
      <c r="AF92" s="140"/>
      <c r="AG92" s="11"/>
      <c r="BB92" s="11"/>
      <c r="BC92" s="11"/>
      <c r="BD92" s="11"/>
      <c r="BE92" s="11"/>
      <c r="BF92" s="11"/>
      <c r="BG92" s="11"/>
      <c r="BH92" s="11"/>
      <c r="BI92" s="11"/>
      <c r="BJ92" s="11"/>
      <c r="BK92" s="11"/>
      <c r="BL92" s="11"/>
      <c r="BM92" s="11"/>
      <c r="BN92" s="11"/>
      <c r="BO92" s="11"/>
      <c r="BP92" s="11"/>
    </row>
    <row r="93" spans="1:108" x14ac:dyDescent="0.25">
      <c r="A93" s="587"/>
      <c r="B93" s="15"/>
      <c r="C93" s="15"/>
      <c r="D93" s="168"/>
      <c r="E93" s="139"/>
      <c r="F93" s="103"/>
      <c r="G93" s="137"/>
      <c r="H93" s="163"/>
      <c r="I93" s="98" t="s">
        <v>107</v>
      </c>
      <c r="J93" s="99"/>
      <c r="K93" s="104">
        <f>IF($O$96="x",R96,IF($O$97="x",R97,IF($O$98="x",R98,IF($O$99="x",R99,IF($O$100="x",R100,IF($O$101="x",R101,IF($O$102="x",R102,IF($O$103="x",R103,))))))))</f>
        <v>44188</v>
      </c>
      <c r="L93" s="104">
        <f>IF($O$96="x",S96,IF($O$97="x",S97,IF($O$98="x",S98,IF($O$99="x",S99,IF($O$100="x",S100,IF($O$101="x",S101,IF($O$102="x",S102,IF($O$103="x",S103,))))))))</f>
        <v>44205</v>
      </c>
      <c r="M93" s="60"/>
      <c r="N93" s="140"/>
      <c r="O93" s="205" t="s">
        <v>137</v>
      </c>
      <c r="P93" s="11"/>
      <c r="Q93" s="140"/>
      <c r="R93" s="11"/>
      <c r="S93" s="11"/>
      <c r="T93" s="140"/>
      <c r="U93" s="11"/>
      <c r="V93" s="11"/>
      <c r="W93" s="140"/>
      <c r="X93" s="11"/>
      <c r="Y93" s="11"/>
      <c r="Z93" s="140"/>
      <c r="AA93" s="11"/>
      <c r="AB93" s="11"/>
      <c r="AC93" s="140"/>
      <c r="AD93" s="11"/>
      <c r="AE93" s="11"/>
      <c r="AF93" s="140"/>
      <c r="AG93" s="11"/>
      <c r="BB93" s="11"/>
      <c r="BC93" s="11"/>
      <c r="BD93" s="11"/>
      <c r="BE93" s="11"/>
      <c r="BF93" s="11"/>
      <c r="BG93" s="11"/>
      <c r="BH93" s="11"/>
    </row>
    <row r="94" spans="1:108" ht="15.75" thickBot="1" x14ac:dyDescent="0.3">
      <c r="A94" s="587"/>
      <c r="B94" s="15"/>
      <c r="C94" s="15"/>
      <c r="D94" s="15"/>
      <c r="E94" s="15"/>
      <c r="F94" s="15"/>
      <c r="G94" s="15"/>
      <c r="H94" s="163"/>
      <c r="I94" s="98" t="s">
        <v>33</v>
      </c>
      <c r="J94" s="99"/>
      <c r="K94" s="104" t="str">
        <f>IF($O$96="x",T96,IF($O$97="x",T97,IF($O$98="x",T98,IF($O$99="x",T99,IF($O$100="x",T100,IF($O$101="x",T101,IF($O$102="x",T102,IF($O$103="x",T103,))))))))</f>
        <v>-</v>
      </c>
      <c r="L94" s="104" t="str">
        <f>IF($O$96="x",U96,IF($O$97="x",U97,IF($O$98="x",U98,IF($O$99="x",U99,IF($O$100="x",U100,IF($O$101="x",U101,IF($O$102="x",U102,IF($O$103="x",U103,))))))))</f>
        <v>-</v>
      </c>
      <c r="M94" s="60"/>
      <c r="N94" s="140"/>
      <c r="O94" s="205" t="s">
        <v>135</v>
      </c>
      <c r="P94" s="11"/>
      <c r="Q94" s="140"/>
      <c r="R94" s="11"/>
      <c r="S94" s="11"/>
      <c r="T94" s="140"/>
      <c r="U94" s="11"/>
      <c r="V94" s="11"/>
      <c r="W94" s="140"/>
      <c r="X94" s="11"/>
      <c r="Y94" s="11"/>
      <c r="Z94" s="140"/>
      <c r="AA94" s="11"/>
      <c r="AB94" s="11"/>
      <c r="AC94" s="140"/>
      <c r="AD94" s="11"/>
      <c r="AE94" s="11"/>
      <c r="AF94" s="140"/>
      <c r="AG94" s="11"/>
      <c r="AI94" t="s">
        <v>309</v>
      </c>
      <c r="AX94" s="11"/>
      <c r="AZ94" t="s">
        <v>313</v>
      </c>
      <c r="BQ94" t="s">
        <v>325</v>
      </c>
      <c r="BS94" s="11"/>
      <c r="BT94" s="11"/>
      <c r="BU94" s="11"/>
      <c r="BV94" s="11"/>
      <c r="BW94" s="11"/>
      <c r="BX94" s="11"/>
      <c r="BY94" s="11"/>
    </row>
    <row r="95" spans="1:108" ht="15.75" thickBot="1" x14ac:dyDescent="0.3">
      <c r="A95" s="587"/>
      <c r="B95" s="15"/>
      <c r="C95" s="15"/>
      <c r="D95" s="15"/>
      <c r="E95" s="15"/>
      <c r="F95" s="15"/>
      <c r="G95" s="15"/>
      <c r="H95" s="163"/>
      <c r="I95" s="98" t="s">
        <v>34</v>
      </c>
      <c r="J95" s="99"/>
      <c r="K95" s="104">
        <f>IF($O$96="x",V96,IF($O$97="x",V97,IF($O$98="x",V98,IF($O$99="x",V99,IF($O$100="x",V100,IF($O$101="x",V101,IF($O$102="x",V102,IF($O$103="x",V103,))))))))</f>
        <v>44292</v>
      </c>
      <c r="L95" s="104">
        <f>IF($O$96="x",W96,IF($O$97="x",W97,IF($O$98="x",W98,IF($O$99="x",W99,IF($O$100="x",W100,IF($O$101="x",W101,IF($O$102="x",W102,IF($O$103="x",W103,))))))))</f>
        <v>44296</v>
      </c>
      <c r="M95" s="60"/>
      <c r="N95" s="140"/>
      <c r="O95" s="190" t="s">
        <v>138</v>
      </c>
      <c r="P95" s="11"/>
      <c r="Q95" s="290">
        <f>Kalenderjahr</f>
        <v>2021</v>
      </c>
      <c r="R95" s="668" t="s">
        <v>107</v>
      </c>
      <c r="S95" s="669"/>
      <c r="T95" s="639" t="s">
        <v>108</v>
      </c>
      <c r="U95" s="639"/>
      <c r="V95" s="669" t="s">
        <v>109</v>
      </c>
      <c r="W95" s="669"/>
      <c r="X95" s="669" t="s">
        <v>110</v>
      </c>
      <c r="Y95" s="669"/>
      <c r="Z95" s="639" t="s">
        <v>111</v>
      </c>
      <c r="AA95" s="639"/>
      <c r="AB95" s="669" t="s">
        <v>112</v>
      </c>
      <c r="AC95" s="669"/>
      <c r="AD95" s="669" t="s">
        <v>107</v>
      </c>
      <c r="AE95" s="670"/>
      <c r="AF95" s="140"/>
      <c r="AG95" s="11"/>
      <c r="AH95" s="291">
        <v>2020</v>
      </c>
      <c r="AI95" s="671" t="s">
        <v>107</v>
      </c>
      <c r="AJ95" s="630"/>
      <c r="AK95" s="629" t="s">
        <v>108</v>
      </c>
      <c r="AL95" s="629"/>
      <c r="AM95" s="630" t="s">
        <v>109</v>
      </c>
      <c r="AN95" s="630"/>
      <c r="AO95" s="630" t="s">
        <v>110</v>
      </c>
      <c r="AP95" s="630"/>
      <c r="AQ95" s="629" t="s">
        <v>111</v>
      </c>
      <c r="AR95" s="629"/>
      <c r="AS95" s="630" t="s">
        <v>112</v>
      </c>
      <c r="AT95" s="630"/>
      <c r="AU95" s="630" t="s">
        <v>107</v>
      </c>
      <c r="AV95" s="631"/>
      <c r="AX95" s="11"/>
      <c r="AY95" s="291">
        <v>2021</v>
      </c>
      <c r="AZ95" s="671" t="s">
        <v>107</v>
      </c>
      <c r="BA95" s="630"/>
      <c r="BB95" s="629" t="s">
        <v>108</v>
      </c>
      <c r="BC95" s="629"/>
      <c r="BD95" s="630" t="s">
        <v>109</v>
      </c>
      <c r="BE95" s="630"/>
      <c r="BF95" s="630" t="s">
        <v>110</v>
      </c>
      <c r="BG95" s="630"/>
      <c r="BH95" s="629" t="s">
        <v>111</v>
      </c>
      <c r="BI95" s="629"/>
      <c r="BJ95" s="630" t="s">
        <v>112</v>
      </c>
      <c r="BK95" s="630"/>
      <c r="BL95" s="630" t="s">
        <v>107</v>
      </c>
      <c r="BM95" s="631"/>
      <c r="BO95" s="11"/>
      <c r="BP95" s="291">
        <v>2022</v>
      </c>
      <c r="BQ95" s="671" t="s">
        <v>107</v>
      </c>
      <c r="BR95" s="630"/>
      <c r="BS95" s="629" t="s">
        <v>108</v>
      </c>
      <c r="BT95" s="629"/>
      <c r="BU95" s="630" t="s">
        <v>109</v>
      </c>
      <c r="BV95" s="630"/>
      <c r="BW95" s="630" t="s">
        <v>110</v>
      </c>
      <c r="BX95" s="630"/>
      <c r="BY95" s="629" t="s">
        <v>111</v>
      </c>
      <c r="BZ95" s="629"/>
      <c r="CA95" s="630" t="s">
        <v>112</v>
      </c>
      <c r="CB95" s="630"/>
      <c r="CC95" s="630" t="s">
        <v>107</v>
      </c>
      <c r="CD95" s="631"/>
    </row>
    <row r="96" spans="1:108" x14ac:dyDescent="0.25">
      <c r="A96" s="587"/>
      <c r="B96" s="15"/>
      <c r="C96" s="15"/>
      <c r="D96" s="15"/>
      <c r="E96" s="15"/>
      <c r="F96" s="15"/>
      <c r="G96" s="15"/>
      <c r="H96" s="163"/>
      <c r="I96" s="98" t="s">
        <v>37</v>
      </c>
      <c r="J96" s="99"/>
      <c r="K96" s="104">
        <f>IF($O$96="x",X96,IF($O$97="x",X97,IF($O$98="x",X98,IF($O$99="x",X99,IF($O$100="x",X100,IF($O$101="x",X101,IF($O$102="x",X102,IF($O$103="x",X103,))))))))</f>
        <v>44341</v>
      </c>
      <c r="L96" s="104">
        <f>IF($O$96="x",Y96,IF($O$97="x",Y97,IF($O$98="x",Y98,IF($O$99="x",Y99,IF($O$100="x",Y100,IF($O$101="x",Y101,IF($O$102="x",Y102,IF($O$103="x",Y103,))))))))</f>
        <v>44352</v>
      </c>
      <c r="M96" s="29"/>
      <c r="N96" s="655" t="s">
        <v>94</v>
      </c>
      <c r="O96" s="241" t="s">
        <v>19</v>
      </c>
      <c r="P96" s="651" t="s">
        <v>38</v>
      </c>
      <c r="Q96" s="651"/>
      <c r="R96" s="289">
        <f t="shared" ref="R96:R111" si="25">IF(Kalenderjahr=$AH$95,AI96,IF(Kalenderjahr=$AY$95,AZ96,IF(Kalenderjahr=$BP$95,BQ96,"-")))</f>
        <v>44188</v>
      </c>
      <c r="S96" s="289">
        <f t="shared" ref="S96:S111" si="26">IF(Kalenderjahr=$AH$95,AJ96,IF(Kalenderjahr=$AY$95,BA96,IF(Kalenderjahr=$BP$95,BR96,"-")))</f>
        <v>44205</v>
      </c>
      <c r="T96" s="289" t="str">
        <f t="shared" ref="T96:T111" si="27">IF(Kalenderjahr=$AH$95,AK96,IF(Kalenderjahr=$AY$95,BB96,IF(Kalenderjahr=$BP$95,BS96,"-")))</f>
        <v>-</v>
      </c>
      <c r="U96" s="289" t="str">
        <f t="shared" ref="U96:U111" si="28">IF(Kalenderjahr=$AH$95,AL96,IF(Kalenderjahr=$AY$95,BC96,IF(Kalenderjahr=$BP$95,BT96,"-")))</f>
        <v>-</v>
      </c>
      <c r="V96" s="289">
        <f t="shared" ref="V96:V111" si="29">IF(Kalenderjahr=$AH$95,AM96,IF(Kalenderjahr=$AY$95,BD96,IF(Kalenderjahr=$BP$95,BU96,"-")))</f>
        <v>44292</v>
      </c>
      <c r="W96" s="289">
        <f t="shared" ref="W96:W111" si="30">IF(Kalenderjahr=$AH$95,AN96,IF(Kalenderjahr=$AY$95,BE96,IF(Kalenderjahr=$BP$95,BV96,"-")))</f>
        <v>44296</v>
      </c>
      <c r="X96" s="289">
        <f t="shared" ref="X96:X111" si="31">IF(Kalenderjahr=$AH$95,AO96,IF(Kalenderjahr=$AY$95,BF96,IF(Kalenderjahr=$BP$95,BW96,"-")))</f>
        <v>44341</v>
      </c>
      <c r="Y96" s="289">
        <f t="shared" ref="Y96:Y111" si="32">IF(Kalenderjahr=$AH$95,AP96,IF(Kalenderjahr=$AY$95,BG96,IF(Kalenderjahr=$BP$95,BX96,"-")))</f>
        <v>44352</v>
      </c>
      <c r="Z96" s="289">
        <f t="shared" ref="Z96:Z111" si="33">IF(Kalenderjahr=$AH$95,AQ96,IF(Kalenderjahr=$AY$95,BH96,IF(Kalenderjahr=$BP$95,BY96,"-")))</f>
        <v>44406</v>
      </c>
      <c r="AA96" s="289">
        <f t="shared" ref="AA96:AA111" si="34">IF(Kalenderjahr=$AH$95,AR96,IF(Kalenderjahr=$AY$95,BI96,IF(Kalenderjahr=$BP$95,BZ96,"-")))</f>
        <v>44450</v>
      </c>
      <c r="AB96" s="289">
        <f t="shared" ref="AB96:AB111" si="35">IF(Kalenderjahr=$AH$95,AS96,IF(Kalenderjahr=$AY$95,BJ96,IF(Kalenderjahr=$BP$95,CA96,"-")))</f>
        <v>44502</v>
      </c>
      <c r="AC96" s="289">
        <f t="shared" ref="AC96:AC111" si="36">IF(Kalenderjahr=$AH$95,AT96,IF(Kalenderjahr=$AY$95,BK96,IF(Kalenderjahr=$BP$95,CB96,"-")))</f>
        <v>44506</v>
      </c>
      <c r="AD96" s="289">
        <f t="shared" ref="AD96:AD111" si="37">IF(Kalenderjahr=$AH$95,AU96,IF(Kalenderjahr=$AY$95,BL96,IF(Kalenderjahr=$BP$95,CC96,"-")))</f>
        <v>44553</v>
      </c>
      <c r="AE96" s="289">
        <f t="shared" ref="AE96:AE111" si="38">IF(Kalenderjahr=$AH$95,AV96,IF(Kalenderjahr=$AY$95,BM96,IF(Kalenderjahr=$BP$95,CD96,"-")))</f>
        <v>44569</v>
      </c>
      <c r="AF96" s="140"/>
      <c r="AG96" s="650" t="s">
        <v>38</v>
      </c>
      <c r="AH96" s="650"/>
      <c r="AI96" s="285">
        <v>43831</v>
      </c>
      <c r="AJ96" s="285">
        <v>43834</v>
      </c>
      <c r="AK96" s="285" t="s">
        <v>106</v>
      </c>
      <c r="AL96" s="285" t="s">
        <v>106</v>
      </c>
      <c r="AM96" s="285">
        <v>43927</v>
      </c>
      <c r="AN96" s="285">
        <v>43939</v>
      </c>
      <c r="AO96" s="285">
        <v>43984</v>
      </c>
      <c r="AP96" s="285">
        <v>43995</v>
      </c>
      <c r="AQ96" s="285">
        <v>44042</v>
      </c>
      <c r="AR96" s="285">
        <v>44086</v>
      </c>
      <c r="AS96" s="285">
        <v>44130</v>
      </c>
      <c r="AT96" s="285">
        <v>44134</v>
      </c>
      <c r="AU96" s="285">
        <v>44188</v>
      </c>
      <c r="AV96" s="286">
        <v>44205</v>
      </c>
      <c r="AX96" s="650" t="s">
        <v>38</v>
      </c>
      <c r="AY96" s="650"/>
      <c r="AZ96" s="285">
        <v>44188</v>
      </c>
      <c r="BA96" s="286">
        <v>44205</v>
      </c>
      <c r="BB96" s="285" t="s">
        <v>106</v>
      </c>
      <c r="BC96" s="285" t="s">
        <v>106</v>
      </c>
      <c r="BD96" s="285">
        <v>44292</v>
      </c>
      <c r="BE96" s="285">
        <v>44296</v>
      </c>
      <c r="BF96" s="285">
        <v>44341</v>
      </c>
      <c r="BG96" s="285">
        <v>44352</v>
      </c>
      <c r="BH96" s="285">
        <v>44406</v>
      </c>
      <c r="BI96" s="285">
        <v>44450</v>
      </c>
      <c r="BJ96" s="285">
        <v>44502</v>
      </c>
      <c r="BK96" s="285">
        <v>44506</v>
      </c>
      <c r="BL96" s="285">
        <v>44553</v>
      </c>
      <c r="BM96" s="286">
        <v>44569</v>
      </c>
      <c r="BO96" s="673" t="s">
        <v>38</v>
      </c>
      <c r="BP96" s="650"/>
      <c r="BQ96" s="285">
        <v>44553</v>
      </c>
      <c r="BR96" s="286">
        <v>44569</v>
      </c>
      <c r="BS96" s="285" t="s">
        <v>106</v>
      </c>
      <c r="BT96" s="285" t="s">
        <v>106</v>
      </c>
      <c r="BU96" s="285">
        <v>44670</v>
      </c>
      <c r="BV96" s="285">
        <v>44674</v>
      </c>
      <c r="BW96" s="285">
        <v>44719</v>
      </c>
      <c r="BX96" s="285">
        <v>44730</v>
      </c>
      <c r="BY96" s="285">
        <v>44770</v>
      </c>
      <c r="BZ96" s="285">
        <v>44814</v>
      </c>
      <c r="CA96" s="285">
        <v>44867</v>
      </c>
      <c r="CB96" s="285">
        <v>44869</v>
      </c>
      <c r="CC96" s="285">
        <v>44916</v>
      </c>
      <c r="CD96" s="286">
        <v>44933</v>
      </c>
    </row>
    <row r="97" spans="1:82" ht="15.75" thickBot="1" x14ac:dyDescent="0.3">
      <c r="A97" s="587"/>
      <c r="B97" s="15"/>
      <c r="C97" s="157"/>
      <c r="D97" s="15"/>
      <c r="E97" s="15"/>
      <c r="F97" s="15"/>
      <c r="G97" s="15"/>
      <c r="H97" s="163"/>
      <c r="I97" s="98" t="s">
        <v>39</v>
      </c>
      <c r="J97" s="99"/>
      <c r="K97" s="104">
        <f>IF($O$96="x",Z96,IF($O$97="x",Z97,IF($O$98="x",Z98,IF($O$99="x",Z99,IF($O$100="x",Z100,IF($O$101="x",Z101,IF($O$102="x",Z102,IF($O$103="x",Z103,))))))))</f>
        <v>44406</v>
      </c>
      <c r="L97" s="104">
        <f>IF($O$96="x",AA96,IF($O$97="x",AA97,IF($O$98="x",AA98,IF($O$99="x",AA99,IF($O$100="x",AA100,IF($O$101="x",AA101,IF($O$102="x",AA102,IF($O$103="x",AA103,))))))))</f>
        <v>44450</v>
      </c>
      <c r="M97" s="29"/>
      <c r="N97" s="656"/>
      <c r="O97" s="242"/>
      <c r="P97" s="594" t="s">
        <v>81</v>
      </c>
      <c r="Q97" s="594"/>
      <c r="R97" s="289">
        <f t="shared" si="25"/>
        <v>44188</v>
      </c>
      <c r="S97" s="289">
        <f t="shared" si="26"/>
        <v>44205</v>
      </c>
      <c r="T97" s="289">
        <f t="shared" si="27"/>
        <v>44242</v>
      </c>
      <c r="U97" s="289">
        <f t="shared" si="28"/>
        <v>44246</v>
      </c>
      <c r="V97" s="289">
        <f t="shared" si="29"/>
        <v>44284</v>
      </c>
      <c r="W97" s="289">
        <f t="shared" si="30"/>
        <v>44296</v>
      </c>
      <c r="X97" s="289">
        <f t="shared" si="31"/>
        <v>44341</v>
      </c>
      <c r="Y97" s="289">
        <f t="shared" si="32"/>
        <v>44351</v>
      </c>
      <c r="Z97" s="289">
        <f t="shared" si="33"/>
        <v>44407</v>
      </c>
      <c r="AA97" s="289">
        <f t="shared" si="34"/>
        <v>44452</v>
      </c>
      <c r="AB97" s="289">
        <f t="shared" si="35"/>
        <v>44502</v>
      </c>
      <c r="AC97" s="289">
        <f t="shared" si="36"/>
        <v>44505</v>
      </c>
      <c r="AD97" s="289">
        <f t="shared" si="37"/>
        <v>44554</v>
      </c>
      <c r="AE97" s="289">
        <f t="shared" si="38"/>
        <v>44569</v>
      </c>
      <c r="AF97" s="140"/>
      <c r="AG97" s="632" t="s">
        <v>81</v>
      </c>
      <c r="AH97" s="632"/>
      <c r="AI97" s="285">
        <v>43831</v>
      </c>
      <c r="AJ97" s="285">
        <v>43834</v>
      </c>
      <c r="AK97" s="285">
        <v>43885</v>
      </c>
      <c r="AL97" s="285">
        <v>43889</v>
      </c>
      <c r="AM97" s="285">
        <v>43927</v>
      </c>
      <c r="AN97" s="285">
        <v>43939</v>
      </c>
      <c r="AO97" s="285">
        <v>43984</v>
      </c>
      <c r="AP97" s="285">
        <v>43995</v>
      </c>
      <c r="AQ97" s="285">
        <v>44039</v>
      </c>
      <c r="AR97" s="285">
        <v>44081</v>
      </c>
      <c r="AS97" s="285">
        <v>44135</v>
      </c>
      <c r="AT97" s="285">
        <v>44141</v>
      </c>
      <c r="AU97" s="285">
        <v>44188</v>
      </c>
      <c r="AV97" s="286">
        <v>44205</v>
      </c>
      <c r="AX97" s="632" t="s">
        <v>81</v>
      </c>
      <c r="AY97" s="632"/>
      <c r="AZ97" s="285">
        <v>44188</v>
      </c>
      <c r="BA97" s="286">
        <v>44205</v>
      </c>
      <c r="BB97" s="285">
        <v>44242</v>
      </c>
      <c r="BC97" s="285">
        <v>44246</v>
      </c>
      <c r="BD97" s="285">
        <v>44284</v>
      </c>
      <c r="BE97" s="285">
        <v>44296</v>
      </c>
      <c r="BF97" s="285">
        <v>44341</v>
      </c>
      <c r="BG97" s="285">
        <v>44351</v>
      </c>
      <c r="BH97" s="285">
        <v>44407</v>
      </c>
      <c r="BI97" s="285">
        <v>44452</v>
      </c>
      <c r="BJ97" s="285">
        <v>44502</v>
      </c>
      <c r="BK97" s="285">
        <v>44505</v>
      </c>
      <c r="BL97" s="285">
        <v>44554</v>
      </c>
      <c r="BM97" s="286">
        <v>44569</v>
      </c>
      <c r="BO97" s="674" t="s">
        <v>81</v>
      </c>
      <c r="BP97" s="632"/>
      <c r="BQ97" s="285">
        <v>44554</v>
      </c>
      <c r="BR97" s="286">
        <v>44569</v>
      </c>
      <c r="BS97" s="285">
        <v>44620</v>
      </c>
      <c r="BT97" s="285">
        <v>44624</v>
      </c>
      <c r="BU97" s="285">
        <v>44662</v>
      </c>
      <c r="BV97" s="285">
        <v>44674</v>
      </c>
      <c r="BW97" s="285">
        <v>44719</v>
      </c>
      <c r="BX97" s="285">
        <v>44730</v>
      </c>
      <c r="BY97" s="285">
        <v>44774</v>
      </c>
      <c r="BZ97" s="285">
        <v>44816</v>
      </c>
      <c r="CA97" s="285">
        <v>44865</v>
      </c>
      <c r="CB97" s="285">
        <v>44869</v>
      </c>
      <c r="CC97" s="285">
        <v>44919</v>
      </c>
      <c r="CD97" s="286">
        <v>44933</v>
      </c>
    </row>
    <row r="98" spans="1:82" ht="15.75" thickBot="1" x14ac:dyDescent="0.3">
      <c r="A98" s="587"/>
      <c r="B98" s="15"/>
      <c r="C98" s="186" t="s">
        <v>131</v>
      </c>
      <c r="D98" s="189" t="str">
        <f>IF(I91&lt;&gt;"Ferien für: keine Auswahl",I91,I107)</f>
        <v>Baden-Württemberg</v>
      </c>
      <c r="E98" s="187"/>
      <c r="F98" s="188"/>
      <c r="G98" s="15"/>
      <c r="H98" s="163"/>
      <c r="I98" s="98" t="s">
        <v>40</v>
      </c>
      <c r="J98" s="99"/>
      <c r="K98" s="104">
        <f>IF($O$96="x",AB96,IF($O$97="x",AB97,IF($O$98="x",AB98,IF($O$99="x",AB99,IF($O$100="x",AB100,IF($O$101="x",AB101,IF($O$102="x",AB102,IF($O$103="x",AB103,))))))))</f>
        <v>44502</v>
      </c>
      <c r="L98" s="104">
        <f>IF($O$96="x",AC96,IF($O$97="x",AC97,IF($O$98="x",AC98,IF($O$99="x",AC99,IF($O$100="x",AC100,IF($O$101="x",AC101,IF($O$102="x",AC102,IF($O$103="x",AC103,))))))))</f>
        <v>44506</v>
      </c>
      <c r="M98" s="29"/>
      <c r="N98" s="656"/>
      <c r="O98" s="242"/>
      <c r="P98" s="594" t="s">
        <v>45</v>
      </c>
      <c r="Q98" s="594"/>
      <c r="R98" s="289">
        <f t="shared" si="25"/>
        <v>44186</v>
      </c>
      <c r="S98" s="289">
        <f t="shared" si="26"/>
        <v>44198</v>
      </c>
      <c r="T98" s="289">
        <f t="shared" si="27"/>
        <v>44228</v>
      </c>
      <c r="U98" s="289">
        <f t="shared" si="28"/>
        <v>44233</v>
      </c>
      <c r="V98" s="289">
        <f t="shared" si="29"/>
        <v>44284</v>
      </c>
      <c r="W98" s="289">
        <f t="shared" si="30"/>
        <v>44296</v>
      </c>
      <c r="X98" s="289">
        <f t="shared" si="31"/>
        <v>44330</v>
      </c>
      <c r="Y98" s="289">
        <f t="shared" si="32"/>
        <v>44330</v>
      </c>
      <c r="Z98" s="289">
        <f t="shared" si="33"/>
        <v>44371</v>
      </c>
      <c r="AA98" s="289">
        <f t="shared" si="34"/>
        <v>44414</v>
      </c>
      <c r="AB98" s="289">
        <f t="shared" si="35"/>
        <v>44480</v>
      </c>
      <c r="AC98" s="289">
        <f t="shared" si="36"/>
        <v>44492</v>
      </c>
      <c r="AD98" s="289">
        <f t="shared" si="37"/>
        <v>44553</v>
      </c>
      <c r="AE98" s="289">
        <f t="shared" si="38"/>
        <v>44561</v>
      </c>
      <c r="AF98" s="140"/>
      <c r="AG98" s="632" t="s">
        <v>45</v>
      </c>
      <c r="AH98" s="632"/>
      <c r="AI98" s="285">
        <v>43831</v>
      </c>
      <c r="AJ98" s="285">
        <v>43834</v>
      </c>
      <c r="AK98" s="285">
        <v>43864</v>
      </c>
      <c r="AL98" s="285">
        <v>43869</v>
      </c>
      <c r="AM98" s="285">
        <v>43927</v>
      </c>
      <c r="AN98" s="285">
        <v>43938</v>
      </c>
      <c r="AO98" s="285">
        <v>43973</v>
      </c>
      <c r="AP98" s="285">
        <v>43973</v>
      </c>
      <c r="AQ98" s="285">
        <v>44007</v>
      </c>
      <c r="AR98" s="285">
        <v>44050</v>
      </c>
      <c r="AS98" s="285">
        <v>44116</v>
      </c>
      <c r="AT98" s="285">
        <v>44128</v>
      </c>
      <c r="AU98" s="285">
        <v>44186</v>
      </c>
      <c r="AV98" s="286">
        <v>44198</v>
      </c>
      <c r="AX98" s="632" t="s">
        <v>45</v>
      </c>
      <c r="AY98" s="632"/>
      <c r="AZ98" s="285">
        <v>44186</v>
      </c>
      <c r="BA98" s="286">
        <v>44198</v>
      </c>
      <c r="BB98" s="285">
        <v>44228</v>
      </c>
      <c r="BC98" s="285">
        <v>44233</v>
      </c>
      <c r="BD98" s="285">
        <v>44284</v>
      </c>
      <c r="BE98" s="285">
        <v>44296</v>
      </c>
      <c r="BF98" s="285">
        <v>44330</v>
      </c>
      <c r="BG98" s="285">
        <v>44330</v>
      </c>
      <c r="BH98" s="285">
        <v>44371</v>
      </c>
      <c r="BI98" s="285">
        <v>44414</v>
      </c>
      <c r="BJ98" s="285">
        <v>44480</v>
      </c>
      <c r="BK98" s="285">
        <v>44492</v>
      </c>
      <c r="BL98" s="285">
        <v>44553</v>
      </c>
      <c r="BM98" s="286">
        <v>44561</v>
      </c>
      <c r="BO98" s="674" t="s">
        <v>45</v>
      </c>
      <c r="BP98" s="632"/>
      <c r="BQ98" s="285">
        <v>44553</v>
      </c>
      <c r="BR98" s="286">
        <v>44561</v>
      </c>
      <c r="BS98" s="285">
        <v>44590</v>
      </c>
      <c r="BT98" s="285">
        <v>44597</v>
      </c>
      <c r="BU98" s="285">
        <v>44662</v>
      </c>
      <c r="BV98" s="285">
        <v>44674</v>
      </c>
      <c r="BW98" s="285">
        <v>44719</v>
      </c>
      <c r="BX98" s="285">
        <v>44719</v>
      </c>
      <c r="BY98" s="285">
        <v>44749</v>
      </c>
      <c r="BZ98" s="285">
        <v>44792</v>
      </c>
      <c r="CA98" s="285">
        <v>44858</v>
      </c>
      <c r="CB98" s="285">
        <v>44870</v>
      </c>
      <c r="CC98" s="285">
        <v>44917</v>
      </c>
      <c r="CD98" s="286">
        <v>44928</v>
      </c>
    </row>
    <row r="99" spans="1:82" x14ac:dyDescent="0.25">
      <c r="A99" s="587"/>
      <c r="B99" s="15"/>
      <c r="C99" s="218" t="s">
        <v>32</v>
      </c>
      <c r="D99" s="219"/>
      <c r="E99" s="220" t="s">
        <v>36</v>
      </c>
      <c r="F99" s="221" t="s">
        <v>35</v>
      </c>
      <c r="G99" s="15"/>
      <c r="H99" s="163"/>
      <c r="I99" s="98" t="s">
        <v>41</v>
      </c>
      <c r="J99" s="99"/>
      <c r="K99" s="104">
        <f>IF($O$96="x",AD96,IF($O$97="x",AD97,IF($O$98="x",AD98,IF($O$99="x",AD99,IF($O$100="x",AD100,IF($O$101="x",AD101,IF($O$102="x",AD102,IF($O$103="x",AD103,))))))))</f>
        <v>44553</v>
      </c>
      <c r="L99" s="104">
        <f>IF($O$96="x",AE96,IF($O$97="x",AE97,IF($O$98="x",AE98,IF($O$99="x",AE99,IF($O$100="x",AE100,IF($O$101="x",AE101,IF($O$102="x",AE102,IF($O$103="x",AE103,))))))))</f>
        <v>44569</v>
      </c>
      <c r="M99" s="29"/>
      <c r="N99" s="656"/>
      <c r="O99" s="242"/>
      <c r="P99" s="594" t="s">
        <v>46</v>
      </c>
      <c r="Q99" s="594"/>
      <c r="R99" s="289">
        <f t="shared" si="25"/>
        <v>44186</v>
      </c>
      <c r="S99" s="289">
        <f t="shared" si="26"/>
        <v>44198</v>
      </c>
      <c r="T99" s="289">
        <f t="shared" si="27"/>
        <v>44228</v>
      </c>
      <c r="U99" s="289">
        <f t="shared" si="28"/>
        <v>44233</v>
      </c>
      <c r="V99" s="289">
        <f t="shared" si="29"/>
        <v>44284</v>
      </c>
      <c r="W99" s="289">
        <f t="shared" si="30"/>
        <v>44295</v>
      </c>
      <c r="X99" s="289">
        <f t="shared" si="31"/>
        <v>44330</v>
      </c>
      <c r="Y99" s="289">
        <f t="shared" si="32"/>
        <v>44330</v>
      </c>
      <c r="Z99" s="289">
        <f t="shared" si="33"/>
        <v>44371</v>
      </c>
      <c r="AA99" s="289">
        <f t="shared" si="34"/>
        <v>44415</v>
      </c>
      <c r="AB99" s="289">
        <f t="shared" si="35"/>
        <v>44480</v>
      </c>
      <c r="AC99" s="289">
        <f t="shared" si="36"/>
        <v>44492</v>
      </c>
      <c r="AD99" s="289">
        <f t="shared" si="37"/>
        <v>44553</v>
      </c>
      <c r="AE99" s="289">
        <f t="shared" si="38"/>
        <v>44561</v>
      </c>
      <c r="AF99" s="140"/>
      <c r="AG99" s="632" t="s">
        <v>46</v>
      </c>
      <c r="AH99" s="632"/>
      <c r="AI99" s="285">
        <v>43831</v>
      </c>
      <c r="AJ99" s="285">
        <v>43833</v>
      </c>
      <c r="AK99" s="285">
        <v>43864</v>
      </c>
      <c r="AL99" s="285">
        <v>43869</v>
      </c>
      <c r="AM99" s="285">
        <v>43927</v>
      </c>
      <c r="AN99" s="285">
        <v>43938</v>
      </c>
      <c r="AO99" s="285" t="s">
        <v>106</v>
      </c>
      <c r="AP99" s="285" t="s">
        <v>106</v>
      </c>
      <c r="AQ99" s="285">
        <v>44007</v>
      </c>
      <c r="AR99" s="285">
        <v>44051</v>
      </c>
      <c r="AS99" s="285">
        <v>44116</v>
      </c>
      <c r="AT99" s="285">
        <v>44128</v>
      </c>
      <c r="AU99" s="285">
        <v>44186</v>
      </c>
      <c r="AV99" s="286">
        <v>44198</v>
      </c>
      <c r="AX99" s="632" t="s">
        <v>46</v>
      </c>
      <c r="AY99" s="632"/>
      <c r="AZ99" s="285">
        <v>44186</v>
      </c>
      <c r="BA99" s="286">
        <v>44198</v>
      </c>
      <c r="BB99" s="285">
        <v>44228</v>
      </c>
      <c r="BC99" s="285">
        <v>44233</v>
      </c>
      <c r="BD99" s="285">
        <v>44284</v>
      </c>
      <c r="BE99" s="285">
        <v>44295</v>
      </c>
      <c r="BF99" s="285">
        <v>44330</v>
      </c>
      <c r="BG99" s="285">
        <v>44330</v>
      </c>
      <c r="BH99" s="285">
        <v>44371</v>
      </c>
      <c r="BI99" s="285">
        <v>44415</v>
      </c>
      <c r="BJ99" s="285">
        <v>44480</v>
      </c>
      <c r="BK99" s="285">
        <v>44492</v>
      </c>
      <c r="BL99" s="285">
        <v>44553</v>
      </c>
      <c r="BM99" s="286">
        <v>44561</v>
      </c>
      <c r="BO99" s="674" t="s">
        <v>46</v>
      </c>
      <c r="BP99" s="632"/>
      <c r="BQ99" s="285">
        <v>44553</v>
      </c>
      <c r="BR99" s="286">
        <v>44561</v>
      </c>
      <c r="BS99" s="285">
        <v>44592</v>
      </c>
      <c r="BT99" s="285">
        <v>44597</v>
      </c>
      <c r="BU99" s="285">
        <v>44662</v>
      </c>
      <c r="BV99" s="285">
        <v>44674</v>
      </c>
      <c r="BW99" s="285">
        <v>44708</v>
      </c>
      <c r="BX99" s="285">
        <v>44708</v>
      </c>
      <c r="BY99" s="285">
        <v>44749</v>
      </c>
      <c r="BZ99" s="285">
        <v>44793</v>
      </c>
      <c r="CA99" s="285">
        <v>44858</v>
      </c>
      <c r="CB99" s="285">
        <v>44870</v>
      </c>
      <c r="CC99" s="285">
        <v>44917</v>
      </c>
      <c r="CD99" s="286">
        <v>44929</v>
      </c>
    </row>
    <row r="100" spans="1:82" x14ac:dyDescent="0.25">
      <c r="A100" s="587"/>
      <c r="B100" s="15"/>
      <c r="C100" s="113" t="s">
        <v>107</v>
      </c>
      <c r="D100" s="114"/>
      <c r="E100" s="109">
        <f t="shared" ref="E100:E108" si="39">IF($I$91&lt;&gt;"Ferien für: keine Auswahl",K93,K109)</f>
        <v>44188</v>
      </c>
      <c r="F100" s="110">
        <f t="shared" ref="F100:F108" si="40">IF($I$91&lt;&gt;"Ferien für: keine Auswahl",L93,L109)</f>
        <v>44205</v>
      </c>
      <c r="G100" s="15"/>
      <c r="H100" s="163"/>
      <c r="I100" s="98" t="s">
        <v>42</v>
      </c>
      <c r="J100" s="99"/>
      <c r="K100" s="244"/>
      <c r="L100" s="244"/>
      <c r="M100" s="293" t="s">
        <v>157</v>
      </c>
      <c r="N100" s="656"/>
      <c r="O100" s="242"/>
      <c r="P100" s="594" t="s">
        <v>47</v>
      </c>
      <c r="Q100" s="594"/>
      <c r="R100" s="289">
        <f t="shared" si="25"/>
        <v>44188</v>
      </c>
      <c r="S100" s="289">
        <f t="shared" si="26"/>
        <v>44204</v>
      </c>
      <c r="T100" s="289">
        <f t="shared" si="27"/>
        <v>44228</v>
      </c>
      <c r="U100" s="289">
        <f t="shared" si="28"/>
        <v>44229</v>
      </c>
      <c r="V100" s="289">
        <f t="shared" si="29"/>
        <v>44282</v>
      </c>
      <c r="W100" s="289">
        <f t="shared" si="30"/>
        <v>44296</v>
      </c>
      <c r="X100" s="289">
        <f t="shared" si="31"/>
        <v>44341</v>
      </c>
      <c r="Y100" s="289">
        <f t="shared" si="32"/>
        <v>44341</v>
      </c>
      <c r="Z100" s="289">
        <f t="shared" si="33"/>
        <v>44399</v>
      </c>
      <c r="AA100" s="289">
        <f t="shared" si="34"/>
        <v>44440</v>
      </c>
      <c r="AB100" s="289">
        <f t="shared" si="35"/>
        <v>44487</v>
      </c>
      <c r="AC100" s="289">
        <f t="shared" si="36"/>
        <v>44499</v>
      </c>
      <c r="AD100" s="289">
        <f t="shared" si="37"/>
        <v>44553</v>
      </c>
      <c r="AE100" s="289">
        <f t="shared" si="38"/>
        <v>44569</v>
      </c>
      <c r="AF100" s="140"/>
      <c r="AG100" s="632" t="s">
        <v>47</v>
      </c>
      <c r="AH100" s="632"/>
      <c r="AI100" s="285">
        <v>43831</v>
      </c>
      <c r="AJ100" s="285">
        <v>43836</v>
      </c>
      <c r="AK100" s="285">
        <v>43864</v>
      </c>
      <c r="AL100" s="285">
        <v>43865</v>
      </c>
      <c r="AM100" s="285">
        <v>43918</v>
      </c>
      <c r="AN100" s="285">
        <v>43935</v>
      </c>
      <c r="AO100" s="285">
        <v>43984</v>
      </c>
      <c r="AP100" s="285">
        <v>43984</v>
      </c>
      <c r="AQ100" s="285">
        <v>44028</v>
      </c>
      <c r="AR100" s="285">
        <v>44069</v>
      </c>
      <c r="AS100" s="285">
        <v>44116</v>
      </c>
      <c r="AT100" s="285">
        <v>44128</v>
      </c>
      <c r="AU100" s="285">
        <v>44188</v>
      </c>
      <c r="AV100" s="286">
        <v>44204</v>
      </c>
      <c r="AX100" s="632" t="s">
        <v>47</v>
      </c>
      <c r="AY100" s="632"/>
      <c r="AZ100" s="285">
        <v>44188</v>
      </c>
      <c r="BA100" s="286">
        <v>44204</v>
      </c>
      <c r="BB100" s="285">
        <v>44228</v>
      </c>
      <c r="BC100" s="285">
        <v>44229</v>
      </c>
      <c r="BD100" s="285">
        <v>44282</v>
      </c>
      <c r="BE100" s="285">
        <v>44296</v>
      </c>
      <c r="BF100" s="285">
        <v>44341</v>
      </c>
      <c r="BG100" s="285">
        <v>44341</v>
      </c>
      <c r="BH100" s="285">
        <v>44399</v>
      </c>
      <c r="BI100" s="285">
        <v>44440</v>
      </c>
      <c r="BJ100" s="285">
        <v>44487</v>
      </c>
      <c r="BK100" s="285">
        <v>44499</v>
      </c>
      <c r="BL100" s="285">
        <v>44553</v>
      </c>
      <c r="BM100" s="286">
        <v>44569</v>
      </c>
      <c r="BO100" s="674" t="s">
        <v>47</v>
      </c>
      <c r="BP100" s="632"/>
      <c r="BQ100" s="285">
        <v>44553</v>
      </c>
      <c r="BR100" s="286">
        <v>44569</v>
      </c>
      <c r="BS100" s="285">
        <v>44592</v>
      </c>
      <c r="BT100" s="285">
        <v>44593</v>
      </c>
      <c r="BU100" s="285">
        <v>44655</v>
      </c>
      <c r="BV100" s="285">
        <v>44670</v>
      </c>
      <c r="BW100" s="285">
        <v>44719</v>
      </c>
      <c r="BX100" s="285">
        <v>44719</v>
      </c>
      <c r="BY100" s="285">
        <v>44756</v>
      </c>
      <c r="BZ100" s="285">
        <v>44797</v>
      </c>
      <c r="CA100" s="285">
        <v>44851</v>
      </c>
      <c r="CB100" s="285">
        <v>44863</v>
      </c>
      <c r="CC100" s="285">
        <v>44918</v>
      </c>
      <c r="CD100" s="286">
        <v>44932</v>
      </c>
    </row>
    <row r="101" spans="1:82" x14ac:dyDescent="0.25">
      <c r="A101" s="587"/>
      <c r="B101" s="15"/>
      <c r="C101" s="113" t="s">
        <v>33</v>
      </c>
      <c r="D101" s="114"/>
      <c r="E101" s="109" t="str">
        <f t="shared" si="39"/>
        <v>-</v>
      </c>
      <c r="F101" s="110" t="str">
        <f t="shared" si="40"/>
        <v>-</v>
      </c>
      <c r="G101" s="15"/>
      <c r="H101" s="163"/>
      <c r="I101" s="98" t="s">
        <v>43</v>
      </c>
      <c r="J101" s="99"/>
      <c r="K101" s="244"/>
      <c r="L101" s="244"/>
      <c r="M101" s="293" t="s">
        <v>158</v>
      </c>
      <c r="N101" s="656"/>
      <c r="O101" s="242"/>
      <c r="P101" s="594" t="s">
        <v>48</v>
      </c>
      <c r="Q101" s="594"/>
      <c r="R101" s="289">
        <f t="shared" si="25"/>
        <v>44186</v>
      </c>
      <c r="S101" s="289">
        <f t="shared" si="26"/>
        <v>44200</v>
      </c>
      <c r="T101" s="289">
        <f t="shared" si="27"/>
        <v>44225</v>
      </c>
      <c r="U101" s="289">
        <f t="shared" si="28"/>
        <v>44225</v>
      </c>
      <c r="V101" s="289">
        <f t="shared" si="29"/>
        <v>44287</v>
      </c>
      <c r="W101" s="289">
        <f t="shared" si="30"/>
        <v>44298</v>
      </c>
      <c r="X101" s="289">
        <f t="shared" si="31"/>
        <v>44326</v>
      </c>
      <c r="Y101" s="289">
        <f t="shared" si="32"/>
        <v>44330</v>
      </c>
      <c r="Z101" s="289">
        <f t="shared" si="33"/>
        <v>44371</v>
      </c>
      <c r="AA101" s="289">
        <f t="shared" si="34"/>
        <v>44412</v>
      </c>
      <c r="AB101" s="289">
        <f t="shared" si="35"/>
        <v>44473</v>
      </c>
      <c r="AC101" s="289">
        <f t="shared" si="36"/>
        <v>44484</v>
      </c>
      <c r="AD101" s="289">
        <f t="shared" si="37"/>
        <v>44553</v>
      </c>
      <c r="AE101" s="289">
        <f t="shared" si="38"/>
        <v>44565</v>
      </c>
      <c r="AF101" s="140"/>
      <c r="AG101" s="632" t="s">
        <v>48</v>
      </c>
      <c r="AH101" s="632"/>
      <c r="AI101" s="285">
        <v>43831</v>
      </c>
      <c r="AJ101" s="285">
        <v>43833</v>
      </c>
      <c r="AK101" s="285">
        <v>43861</v>
      </c>
      <c r="AL101" s="285">
        <v>43861</v>
      </c>
      <c r="AM101" s="285">
        <v>43892</v>
      </c>
      <c r="AN101" s="285">
        <v>43903</v>
      </c>
      <c r="AO101" s="285">
        <v>43969</v>
      </c>
      <c r="AP101" s="285">
        <v>43973</v>
      </c>
      <c r="AQ101" s="285">
        <v>44007</v>
      </c>
      <c r="AR101" s="285">
        <v>44048</v>
      </c>
      <c r="AS101" s="285">
        <v>44109</v>
      </c>
      <c r="AT101" s="285">
        <v>44120</v>
      </c>
      <c r="AU101" s="285">
        <v>44186</v>
      </c>
      <c r="AV101" s="286">
        <v>44200</v>
      </c>
      <c r="AX101" s="632" t="s">
        <v>48</v>
      </c>
      <c r="AY101" s="632"/>
      <c r="AZ101" s="285">
        <v>44186</v>
      </c>
      <c r="BA101" s="286">
        <v>44200</v>
      </c>
      <c r="BB101" s="285">
        <v>44225</v>
      </c>
      <c r="BC101" s="285">
        <v>44225</v>
      </c>
      <c r="BD101" s="285">
        <v>44287</v>
      </c>
      <c r="BE101" s="285">
        <v>44298</v>
      </c>
      <c r="BF101" s="285">
        <v>44326</v>
      </c>
      <c r="BG101" s="285">
        <v>44330</v>
      </c>
      <c r="BH101" s="285">
        <v>44371</v>
      </c>
      <c r="BI101" s="285">
        <v>44412</v>
      </c>
      <c r="BJ101" s="285">
        <v>44473</v>
      </c>
      <c r="BK101" s="285">
        <v>44484</v>
      </c>
      <c r="BL101" s="285">
        <v>44553</v>
      </c>
      <c r="BM101" s="286">
        <v>44565</v>
      </c>
      <c r="BO101" s="674" t="s">
        <v>48</v>
      </c>
      <c r="BP101" s="632"/>
      <c r="BQ101" s="285">
        <v>44553</v>
      </c>
      <c r="BR101" s="286">
        <v>44565</v>
      </c>
      <c r="BS101" s="285">
        <v>44589</v>
      </c>
      <c r="BT101" s="285">
        <v>44589</v>
      </c>
      <c r="BU101" s="285">
        <v>44627</v>
      </c>
      <c r="BV101" s="285">
        <v>44638</v>
      </c>
      <c r="BW101" s="285">
        <v>44704</v>
      </c>
      <c r="BX101" s="285">
        <v>44708</v>
      </c>
      <c r="BY101" s="285">
        <v>44749</v>
      </c>
      <c r="BZ101" s="285">
        <v>44790</v>
      </c>
      <c r="CA101" s="285">
        <v>44844</v>
      </c>
      <c r="CB101" s="285">
        <v>44855</v>
      </c>
      <c r="CC101" s="285">
        <v>44918</v>
      </c>
      <c r="CD101" s="286">
        <v>44932</v>
      </c>
    </row>
    <row r="102" spans="1:82" x14ac:dyDescent="0.25">
      <c r="A102" s="587"/>
      <c r="B102" s="15"/>
      <c r="C102" s="113" t="s">
        <v>34</v>
      </c>
      <c r="D102" s="114"/>
      <c r="E102" s="109">
        <f t="shared" si="39"/>
        <v>44292</v>
      </c>
      <c r="F102" s="110">
        <f t="shared" si="40"/>
        <v>44296</v>
      </c>
      <c r="G102" s="15"/>
      <c r="H102" s="163"/>
      <c r="I102" s="29"/>
      <c r="J102" s="29"/>
      <c r="K102" s="107"/>
      <c r="L102" s="29"/>
      <c r="M102" s="293" t="s">
        <v>159</v>
      </c>
      <c r="N102" s="656"/>
      <c r="O102" s="242"/>
      <c r="P102" s="594" t="s">
        <v>49</v>
      </c>
      <c r="Q102" s="594"/>
      <c r="R102" s="289">
        <f t="shared" si="25"/>
        <v>44186</v>
      </c>
      <c r="S102" s="289">
        <f t="shared" si="26"/>
        <v>44205</v>
      </c>
      <c r="T102" s="289" t="str">
        <f t="shared" si="27"/>
        <v>-</v>
      </c>
      <c r="U102" s="289" t="str">
        <f t="shared" si="28"/>
        <v>-</v>
      </c>
      <c r="V102" s="289">
        <f t="shared" si="29"/>
        <v>44292</v>
      </c>
      <c r="W102" s="289">
        <f t="shared" si="30"/>
        <v>44302</v>
      </c>
      <c r="X102" s="289" t="str">
        <f t="shared" si="31"/>
        <v>-</v>
      </c>
      <c r="Y102" s="289" t="str">
        <f t="shared" si="32"/>
        <v>-</v>
      </c>
      <c r="Z102" s="289">
        <f t="shared" si="33"/>
        <v>44396</v>
      </c>
      <c r="AA102" s="289">
        <f t="shared" si="34"/>
        <v>44435</v>
      </c>
      <c r="AB102" s="289">
        <f t="shared" si="35"/>
        <v>44480</v>
      </c>
      <c r="AC102" s="289">
        <f t="shared" si="36"/>
        <v>44492</v>
      </c>
      <c r="AD102" s="289">
        <f t="shared" si="37"/>
        <v>44553</v>
      </c>
      <c r="AE102" s="289">
        <f t="shared" si="38"/>
        <v>44569</v>
      </c>
      <c r="AF102" s="140"/>
      <c r="AG102" s="632" t="s">
        <v>49</v>
      </c>
      <c r="AH102" s="632"/>
      <c r="AI102" s="285">
        <v>43831</v>
      </c>
      <c r="AJ102" s="285">
        <v>43841</v>
      </c>
      <c r="AK102" s="285" t="s">
        <v>106</v>
      </c>
      <c r="AL102" s="285" t="s">
        <v>106</v>
      </c>
      <c r="AM102" s="285">
        <v>43927</v>
      </c>
      <c r="AN102" s="285">
        <v>43939</v>
      </c>
      <c r="AO102" s="285" t="s">
        <v>106</v>
      </c>
      <c r="AP102" s="285" t="s">
        <v>106</v>
      </c>
      <c r="AQ102" s="285">
        <v>44018</v>
      </c>
      <c r="AR102" s="285">
        <v>44057</v>
      </c>
      <c r="AS102" s="285">
        <v>44109</v>
      </c>
      <c r="AT102" s="285">
        <v>44121</v>
      </c>
      <c r="AU102" s="285">
        <v>44186</v>
      </c>
      <c r="AV102" s="286">
        <v>44205</v>
      </c>
      <c r="AX102" s="632" t="s">
        <v>49</v>
      </c>
      <c r="AY102" s="632"/>
      <c r="AZ102" s="285">
        <v>44186</v>
      </c>
      <c r="BA102" s="286">
        <v>44205</v>
      </c>
      <c r="BB102" s="285" t="s">
        <v>106</v>
      </c>
      <c r="BC102" s="285" t="s">
        <v>106</v>
      </c>
      <c r="BD102" s="285">
        <v>44292</v>
      </c>
      <c r="BE102" s="285">
        <v>44302</v>
      </c>
      <c r="BF102" s="285" t="s">
        <v>106</v>
      </c>
      <c r="BG102" s="285" t="s">
        <v>106</v>
      </c>
      <c r="BH102" s="285">
        <v>44396</v>
      </c>
      <c r="BI102" s="285">
        <v>44435</v>
      </c>
      <c r="BJ102" s="285">
        <v>44480</v>
      </c>
      <c r="BK102" s="285">
        <v>44492</v>
      </c>
      <c r="BL102" s="285">
        <v>44553</v>
      </c>
      <c r="BM102" s="286">
        <v>44569</v>
      </c>
      <c r="BO102" s="674" t="s">
        <v>49</v>
      </c>
      <c r="BP102" s="632"/>
      <c r="BQ102" s="285">
        <v>44553</v>
      </c>
      <c r="BR102" s="286">
        <v>44569</v>
      </c>
      <c r="BS102" s="285" t="s">
        <v>106</v>
      </c>
      <c r="BT102" s="285" t="s">
        <v>106</v>
      </c>
      <c r="BU102" s="285">
        <v>44662</v>
      </c>
      <c r="BV102" s="285">
        <v>44674</v>
      </c>
      <c r="BW102" s="285" t="s">
        <v>106</v>
      </c>
      <c r="BX102" s="285" t="s">
        <v>106</v>
      </c>
      <c r="BY102" s="285">
        <v>44767</v>
      </c>
      <c r="BZ102" s="285">
        <v>44806</v>
      </c>
      <c r="CA102" s="285">
        <v>44858</v>
      </c>
      <c r="CB102" s="285">
        <v>44863</v>
      </c>
      <c r="CC102" s="285">
        <v>44917</v>
      </c>
      <c r="CD102" s="286">
        <v>44933</v>
      </c>
    </row>
    <row r="103" spans="1:82" x14ac:dyDescent="0.25">
      <c r="A103" s="587"/>
      <c r="B103" s="15"/>
      <c r="C103" s="113" t="s">
        <v>37</v>
      </c>
      <c r="D103" s="114"/>
      <c r="E103" s="109">
        <f t="shared" si="39"/>
        <v>44341</v>
      </c>
      <c r="F103" s="110">
        <f t="shared" si="40"/>
        <v>44352</v>
      </c>
      <c r="G103" s="15"/>
      <c r="H103" s="163"/>
      <c r="I103" s="29"/>
      <c r="J103" s="29"/>
      <c r="K103" s="107"/>
      <c r="L103" s="29"/>
      <c r="M103" s="293" t="s">
        <v>160</v>
      </c>
      <c r="N103" s="656"/>
      <c r="O103" s="242"/>
      <c r="P103" s="594" t="s">
        <v>50</v>
      </c>
      <c r="Q103" s="594"/>
      <c r="R103" s="289">
        <f t="shared" si="25"/>
        <v>44186</v>
      </c>
      <c r="S103" s="289">
        <f t="shared" si="26"/>
        <v>44198</v>
      </c>
      <c r="T103" s="289">
        <f t="shared" si="27"/>
        <v>44233</v>
      </c>
      <c r="U103" s="289">
        <f t="shared" si="28"/>
        <v>44246</v>
      </c>
      <c r="V103" s="289">
        <f t="shared" si="29"/>
        <v>44284</v>
      </c>
      <c r="W103" s="289">
        <f t="shared" si="30"/>
        <v>44293</v>
      </c>
      <c r="X103" s="289">
        <f t="shared" si="31"/>
        <v>44337</v>
      </c>
      <c r="Y103" s="289">
        <f t="shared" si="32"/>
        <v>44341</v>
      </c>
      <c r="Z103" s="289">
        <f t="shared" si="33"/>
        <v>44368</v>
      </c>
      <c r="AA103" s="289">
        <f t="shared" si="34"/>
        <v>44408</v>
      </c>
      <c r="AB103" s="289">
        <f t="shared" si="35"/>
        <v>44471</v>
      </c>
      <c r="AC103" s="289">
        <f t="shared" si="36"/>
        <v>44478</v>
      </c>
      <c r="AD103" s="289">
        <f t="shared" si="37"/>
        <v>44552</v>
      </c>
      <c r="AE103" s="289">
        <f t="shared" si="38"/>
        <v>44561</v>
      </c>
      <c r="AF103" s="140"/>
      <c r="AG103" s="632" t="s">
        <v>50</v>
      </c>
      <c r="AH103" s="632"/>
      <c r="AI103" s="285">
        <v>43831</v>
      </c>
      <c r="AJ103" s="285">
        <v>43834</v>
      </c>
      <c r="AK103" s="285">
        <v>43871</v>
      </c>
      <c r="AL103" s="285">
        <v>43882</v>
      </c>
      <c r="AM103" s="285">
        <v>43927</v>
      </c>
      <c r="AN103" s="285">
        <v>43936</v>
      </c>
      <c r="AO103" s="285">
        <v>43980</v>
      </c>
      <c r="AP103" s="285">
        <v>43984</v>
      </c>
      <c r="AQ103" s="285">
        <v>44004</v>
      </c>
      <c r="AR103" s="285">
        <v>44044</v>
      </c>
      <c r="AS103" s="285">
        <v>44109</v>
      </c>
      <c r="AT103" s="285">
        <v>44114</v>
      </c>
      <c r="AU103" s="285">
        <v>44186</v>
      </c>
      <c r="AV103" s="286">
        <v>44229</v>
      </c>
      <c r="AX103" s="632" t="s">
        <v>50</v>
      </c>
      <c r="AY103" s="632"/>
      <c r="AZ103" s="285">
        <v>44186</v>
      </c>
      <c r="BA103" s="286">
        <v>44198</v>
      </c>
      <c r="BB103" s="285">
        <v>44233</v>
      </c>
      <c r="BC103" s="285">
        <v>44246</v>
      </c>
      <c r="BD103" s="285">
        <v>44284</v>
      </c>
      <c r="BE103" s="285">
        <v>44293</v>
      </c>
      <c r="BF103" s="285">
        <v>44337</v>
      </c>
      <c r="BG103" s="285">
        <v>44341</v>
      </c>
      <c r="BH103" s="285">
        <v>44368</v>
      </c>
      <c r="BI103" s="285">
        <v>44408</v>
      </c>
      <c r="BJ103" s="285">
        <v>44471</v>
      </c>
      <c r="BK103" s="285">
        <v>44478</v>
      </c>
      <c r="BL103" s="285">
        <v>44552</v>
      </c>
      <c r="BM103" s="286">
        <v>44561</v>
      </c>
      <c r="BO103" s="674" t="s">
        <v>50</v>
      </c>
      <c r="BP103" s="632"/>
      <c r="BQ103" s="285">
        <v>44552</v>
      </c>
      <c r="BR103" s="286">
        <v>44561</v>
      </c>
      <c r="BS103" s="285">
        <v>44597</v>
      </c>
      <c r="BT103" s="285">
        <v>44610</v>
      </c>
      <c r="BU103" s="285">
        <v>44662</v>
      </c>
      <c r="BV103" s="285">
        <v>44671</v>
      </c>
      <c r="BW103" s="285">
        <v>44715</v>
      </c>
      <c r="BX103" s="285">
        <v>44719</v>
      </c>
      <c r="BY103" s="285">
        <v>44746</v>
      </c>
      <c r="BZ103" s="285">
        <v>44786</v>
      </c>
      <c r="CA103" s="285">
        <v>44844</v>
      </c>
      <c r="CB103" s="285">
        <v>44848</v>
      </c>
      <c r="CC103" s="285">
        <v>44917</v>
      </c>
      <c r="CD103" s="286">
        <v>44928</v>
      </c>
    </row>
    <row r="104" spans="1:82" x14ac:dyDescent="0.25">
      <c r="A104" s="587"/>
      <c r="B104" s="15"/>
      <c r="C104" s="113" t="s">
        <v>39</v>
      </c>
      <c r="D104" s="114"/>
      <c r="E104" s="109">
        <f t="shared" si="39"/>
        <v>44406</v>
      </c>
      <c r="F104" s="110">
        <f t="shared" si="40"/>
        <v>44450</v>
      </c>
      <c r="G104" s="15"/>
      <c r="H104" s="164"/>
      <c r="I104" s="26"/>
      <c r="J104" s="26"/>
      <c r="K104" s="108"/>
      <c r="L104" s="26"/>
      <c r="M104" s="294" t="s">
        <v>161</v>
      </c>
      <c r="N104" s="653" t="s">
        <v>95</v>
      </c>
      <c r="O104" s="242"/>
      <c r="P104" s="594" t="s">
        <v>51</v>
      </c>
      <c r="Q104" s="594"/>
      <c r="R104" s="289">
        <f t="shared" si="25"/>
        <v>44188</v>
      </c>
      <c r="S104" s="289">
        <f t="shared" si="26"/>
        <v>44204</v>
      </c>
      <c r="T104" s="289">
        <f t="shared" si="27"/>
        <v>44228</v>
      </c>
      <c r="U104" s="289">
        <f t="shared" si="28"/>
        <v>44229</v>
      </c>
      <c r="V104" s="289">
        <f t="shared" si="29"/>
        <v>44284</v>
      </c>
      <c r="W104" s="289">
        <f t="shared" si="30"/>
        <v>44295</v>
      </c>
      <c r="X104" s="289">
        <f t="shared" si="31"/>
        <v>44341</v>
      </c>
      <c r="Y104" s="289">
        <f t="shared" si="32"/>
        <v>44341</v>
      </c>
      <c r="Z104" s="289">
        <f t="shared" si="33"/>
        <v>44399</v>
      </c>
      <c r="AA104" s="289">
        <f t="shared" si="34"/>
        <v>44440</v>
      </c>
      <c r="AB104" s="289">
        <f t="shared" si="35"/>
        <v>44487</v>
      </c>
      <c r="AC104" s="289">
        <f t="shared" si="36"/>
        <v>44498</v>
      </c>
      <c r="AD104" s="289">
        <f t="shared" si="37"/>
        <v>44553</v>
      </c>
      <c r="AE104" s="289">
        <f t="shared" si="38"/>
        <v>44568</v>
      </c>
      <c r="AF104" s="140"/>
      <c r="AG104" s="632" t="s">
        <v>51</v>
      </c>
      <c r="AH104" s="632"/>
      <c r="AI104" s="285">
        <v>43831</v>
      </c>
      <c r="AJ104" s="285">
        <v>43836</v>
      </c>
      <c r="AK104" s="285">
        <v>43864</v>
      </c>
      <c r="AL104" s="285">
        <v>43865</v>
      </c>
      <c r="AM104" s="285">
        <v>43920</v>
      </c>
      <c r="AN104" s="285">
        <v>43935</v>
      </c>
      <c r="AO104" s="285">
        <v>43984</v>
      </c>
      <c r="AP104" s="285">
        <v>43984</v>
      </c>
      <c r="AQ104" s="285">
        <v>44028</v>
      </c>
      <c r="AR104" s="285">
        <v>44069</v>
      </c>
      <c r="AS104" s="285">
        <v>44116</v>
      </c>
      <c r="AT104" s="285">
        <v>44127</v>
      </c>
      <c r="AU104" s="285">
        <v>44188</v>
      </c>
      <c r="AV104" s="286">
        <v>44204</v>
      </c>
      <c r="AX104" s="632" t="s">
        <v>51</v>
      </c>
      <c r="AY104" s="632"/>
      <c r="AZ104" s="285">
        <v>44188</v>
      </c>
      <c r="BA104" s="286">
        <v>44204</v>
      </c>
      <c r="BB104" s="285">
        <v>44228</v>
      </c>
      <c r="BC104" s="285">
        <v>44229</v>
      </c>
      <c r="BD104" s="285">
        <v>44284</v>
      </c>
      <c r="BE104" s="285">
        <v>44295</v>
      </c>
      <c r="BF104" s="285">
        <v>44341</v>
      </c>
      <c r="BG104" s="285">
        <v>44341</v>
      </c>
      <c r="BH104" s="285">
        <v>44399</v>
      </c>
      <c r="BI104" s="285">
        <v>44440</v>
      </c>
      <c r="BJ104" s="285">
        <v>44487</v>
      </c>
      <c r="BK104" s="285">
        <v>44498</v>
      </c>
      <c r="BL104" s="285">
        <v>44553</v>
      </c>
      <c r="BM104" s="286">
        <v>44568</v>
      </c>
      <c r="BO104" s="674" t="s">
        <v>51</v>
      </c>
      <c r="BP104" s="632"/>
      <c r="BQ104" s="285">
        <v>44553</v>
      </c>
      <c r="BR104" s="286">
        <v>44568</v>
      </c>
      <c r="BS104" s="285">
        <v>44592</v>
      </c>
      <c r="BT104" s="285">
        <v>44593</v>
      </c>
      <c r="BU104" s="285">
        <v>44655</v>
      </c>
      <c r="BV104" s="285">
        <v>44670</v>
      </c>
      <c r="BW104" s="285">
        <v>44719</v>
      </c>
      <c r="BX104" s="285">
        <v>44719</v>
      </c>
      <c r="BY104" s="285">
        <v>44756</v>
      </c>
      <c r="BZ104" s="285">
        <v>44797</v>
      </c>
      <c r="CA104" s="285">
        <v>44851</v>
      </c>
      <c r="CB104" s="285">
        <v>44862</v>
      </c>
      <c r="CC104" s="285">
        <v>44918</v>
      </c>
      <c r="CD104" s="286">
        <v>44932</v>
      </c>
    </row>
    <row r="105" spans="1:82" x14ac:dyDescent="0.25">
      <c r="A105" s="587"/>
      <c r="B105" s="15"/>
      <c r="C105" s="113" t="s">
        <v>40</v>
      </c>
      <c r="D105" s="114"/>
      <c r="E105" s="109">
        <f t="shared" si="39"/>
        <v>44502</v>
      </c>
      <c r="F105" s="110">
        <f t="shared" si="40"/>
        <v>44506</v>
      </c>
      <c r="G105" s="15"/>
      <c r="H105" s="164"/>
      <c r="I105" s="184" t="s">
        <v>103</v>
      </c>
      <c r="J105" s="23"/>
      <c r="K105" s="23"/>
      <c r="L105" s="23"/>
      <c r="M105" s="294" t="s">
        <v>162</v>
      </c>
      <c r="N105" s="653"/>
      <c r="O105" s="242"/>
      <c r="P105" s="594" t="s">
        <v>52</v>
      </c>
      <c r="Q105" s="594"/>
      <c r="R105" s="289">
        <f t="shared" si="25"/>
        <v>44188</v>
      </c>
      <c r="S105" s="289">
        <f t="shared" si="26"/>
        <v>44202</v>
      </c>
      <c r="T105" s="289" t="str">
        <f t="shared" si="27"/>
        <v>-</v>
      </c>
      <c r="U105" s="289" t="str">
        <f t="shared" si="28"/>
        <v>-</v>
      </c>
      <c r="V105" s="289">
        <f t="shared" si="29"/>
        <v>44284</v>
      </c>
      <c r="W105" s="289">
        <f t="shared" si="30"/>
        <v>44296</v>
      </c>
      <c r="X105" s="289">
        <f t="shared" si="31"/>
        <v>44341</v>
      </c>
      <c r="Y105" s="289">
        <f t="shared" si="32"/>
        <v>44341</v>
      </c>
      <c r="Z105" s="289">
        <f t="shared" si="33"/>
        <v>44382</v>
      </c>
      <c r="AA105" s="289">
        <f t="shared" si="34"/>
        <v>44425</v>
      </c>
      <c r="AB105" s="289">
        <f t="shared" si="35"/>
        <v>44480</v>
      </c>
      <c r="AC105" s="289">
        <f t="shared" si="36"/>
        <v>44492</v>
      </c>
      <c r="AD105" s="289">
        <f t="shared" si="37"/>
        <v>44554</v>
      </c>
      <c r="AE105" s="289">
        <f t="shared" si="38"/>
        <v>44569</v>
      </c>
      <c r="AF105" s="140"/>
      <c r="AG105" s="632" t="s">
        <v>52</v>
      </c>
      <c r="AH105" s="632"/>
      <c r="AI105" s="285">
        <v>43831</v>
      </c>
      <c r="AJ105" s="285">
        <v>43836</v>
      </c>
      <c r="AK105" s="285" t="s">
        <v>106</v>
      </c>
      <c r="AL105" s="285" t="s">
        <v>106</v>
      </c>
      <c r="AM105" s="285">
        <v>43927</v>
      </c>
      <c r="AN105" s="285">
        <v>43939</v>
      </c>
      <c r="AO105" s="285">
        <v>43984</v>
      </c>
      <c r="AP105" s="285">
        <v>43984</v>
      </c>
      <c r="AQ105" s="285">
        <v>44011</v>
      </c>
      <c r="AR105" s="285">
        <v>44054</v>
      </c>
      <c r="AS105" s="285">
        <v>44116</v>
      </c>
      <c r="AT105" s="285">
        <v>44128</v>
      </c>
      <c r="AU105" s="285">
        <v>44188</v>
      </c>
      <c r="AV105" s="286">
        <v>44202</v>
      </c>
      <c r="AX105" s="632" t="s">
        <v>52</v>
      </c>
      <c r="AY105" s="632"/>
      <c r="AZ105" s="285">
        <v>44188</v>
      </c>
      <c r="BA105" s="286">
        <v>44202</v>
      </c>
      <c r="BB105" s="285" t="s">
        <v>106</v>
      </c>
      <c r="BC105" s="285" t="s">
        <v>106</v>
      </c>
      <c r="BD105" s="285">
        <v>44284</v>
      </c>
      <c r="BE105" s="285">
        <v>44296</v>
      </c>
      <c r="BF105" s="285">
        <v>44341</v>
      </c>
      <c r="BG105" s="285">
        <v>44341</v>
      </c>
      <c r="BH105" s="285">
        <v>44382</v>
      </c>
      <c r="BI105" s="285">
        <v>44425</v>
      </c>
      <c r="BJ105" s="285">
        <v>44480</v>
      </c>
      <c r="BK105" s="285">
        <v>44492</v>
      </c>
      <c r="BL105" s="285">
        <v>44554</v>
      </c>
      <c r="BM105" s="286">
        <v>44569</v>
      </c>
      <c r="BO105" s="674" t="s">
        <v>52</v>
      </c>
      <c r="BP105" s="632"/>
      <c r="BQ105" s="285">
        <v>44554</v>
      </c>
      <c r="BR105" s="286">
        <v>44569</v>
      </c>
      <c r="BS105" s="285" t="s">
        <v>106</v>
      </c>
      <c r="BT105" s="285" t="s">
        <v>106</v>
      </c>
      <c r="BU105" s="285">
        <v>44662</v>
      </c>
      <c r="BV105" s="285">
        <v>44674</v>
      </c>
      <c r="BW105" s="285" t="s">
        <v>106</v>
      </c>
      <c r="BX105" s="285" t="s">
        <v>106</v>
      </c>
      <c r="BY105" s="285">
        <v>44739</v>
      </c>
      <c r="BZ105" s="285">
        <v>44782</v>
      </c>
      <c r="CA105" s="285">
        <v>44838</v>
      </c>
      <c r="CB105" s="285">
        <v>44849</v>
      </c>
      <c r="CC105" s="285">
        <v>44918</v>
      </c>
      <c r="CD105" s="286">
        <v>44932</v>
      </c>
    </row>
    <row r="106" spans="1:82" x14ac:dyDescent="0.25">
      <c r="A106" s="587"/>
      <c r="B106" s="15"/>
      <c r="C106" s="113" t="s">
        <v>41</v>
      </c>
      <c r="D106" s="114"/>
      <c r="E106" s="109">
        <f t="shared" si="39"/>
        <v>44553</v>
      </c>
      <c r="F106" s="110">
        <f t="shared" si="40"/>
        <v>44569</v>
      </c>
      <c r="G106" s="15"/>
      <c r="H106" s="164"/>
      <c r="I106" s="97" t="s">
        <v>105</v>
      </c>
      <c r="J106" s="23"/>
      <c r="K106" s="23"/>
      <c r="L106" s="23"/>
      <c r="M106" s="292" t="s">
        <v>164</v>
      </c>
      <c r="N106" s="653"/>
      <c r="O106" s="242"/>
      <c r="P106" s="594" t="s">
        <v>53</v>
      </c>
      <c r="Q106" s="594"/>
      <c r="R106" s="289">
        <f t="shared" si="25"/>
        <v>44186</v>
      </c>
      <c r="S106" s="289">
        <f t="shared" si="26"/>
        <v>44196</v>
      </c>
      <c r="T106" s="289" t="str">
        <f t="shared" si="27"/>
        <v>-</v>
      </c>
      <c r="U106" s="289" t="str">
        <f t="shared" si="28"/>
        <v>-</v>
      </c>
      <c r="V106" s="289">
        <f t="shared" si="29"/>
        <v>44284</v>
      </c>
      <c r="W106" s="289">
        <f t="shared" si="30"/>
        <v>44292</v>
      </c>
      <c r="X106" s="289">
        <f t="shared" si="31"/>
        <v>44341</v>
      </c>
      <c r="Y106" s="289">
        <f t="shared" si="32"/>
        <v>44349</v>
      </c>
      <c r="Z106" s="289">
        <f t="shared" si="33"/>
        <v>44396</v>
      </c>
      <c r="AA106" s="289">
        <f t="shared" si="34"/>
        <v>44435</v>
      </c>
      <c r="AB106" s="289">
        <f t="shared" si="35"/>
        <v>44480</v>
      </c>
      <c r="AC106" s="289">
        <f t="shared" si="36"/>
        <v>44491</v>
      </c>
      <c r="AD106" s="289">
        <f t="shared" si="37"/>
        <v>44553</v>
      </c>
      <c r="AE106" s="289">
        <f t="shared" si="38"/>
        <v>44561</v>
      </c>
      <c r="AF106" s="140"/>
      <c r="AG106" s="632" t="s">
        <v>53</v>
      </c>
      <c r="AH106" s="632"/>
      <c r="AI106" s="285">
        <v>43831</v>
      </c>
      <c r="AJ106" s="285">
        <v>43836</v>
      </c>
      <c r="AK106" s="285">
        <v>43878</v>
      </c>
      <c r="AL106" s="285">
        <v>43882</v>
      </c>
      <c r="AM106" s="285">
        <v>43930</v>
      </c>
      <c r="AN106" s="285">
        <v>43938</v>
      </c>
      <c r="AO106" s="285" t="s">
        <v>106</v>
      </c>
      <c r="AP106" s="285" t="s">
        <v>106</v>
      </c>
      <c r="AQ106" s="285">
        <v>44018</v>
      </c>
      <c r="AR106" s="285">
        <v>44057</v>
      </c>
      <c r="AS106" s="285">
        <v>44116</v>
      </c>
      <c r="AT106" s="285">
        <v>44127</v>
      </c>
      <c r="AU106" s="285">
        <v>44186</v>
      </c>
      <c r="AV106" s="286">
        <v>44196</v>
      </c>
      <c r="AX106" s="632" t="s">
        <v>53</v>
      </c>
      <c r="AY106" s="632"/>
      <c r="AZ106" s="285">
        <v>44186</v>
      </c>
      <c r="BA106" s="286">
        <v>44196</v>
      </c>
      <c r="BB106" s="285" t="s">
        <v>106</v>
      </c>
      <c r="BC106" s="285" t="s">
        <v>106</v>
      </c>
      <c r="BD106" s="285">
        <v>44284</v>
      </c>
      <c r="BE106" s="285">
        <v>44292</v>
      </c>
      <c r="BF106" s="285">
        <v>44341</v>
      </c>
      <c r="BG106" s="285">
        <v>44349</v>
      </c>
      <c r="BH106" s="285">
        <v>44396</v>
      </c>
      <c r="BI106" s="285">
        <v>44435</v>
      </c>
      <c r="BJ106" s="285">
        <v>44480</v>
      </c>
      <c r="BK106" s="285">
        <v>44491</v>
      </c>
      <c r="BL106" s="285">
        <v>44553</v>
      </c>
      <c r="BM106" s="286">
        <v>44561</v>
      </c>
      <c r="BO106" s="674" t="s">
        <v>53</v>
      </c>
      <c r="BP106" s="632"/>
      <c r="BQ106" s="285">
        <v>44553</v>
      </c>
      <c r="BR106" s="286">
        <v>44561</v>
      </c>
      <c r="BS106" s="285">
        <v>44613</v>
      </c>
      <c r="BT106" s="285">
        <v>44617</v>
      </c>
      <c r="BU106" s="285">
        <v>44664</v>
      </c>
      <c r="BV106" s="285">
        <v>44673</v>
      </c>
      <c r="BW106" s="285" t="s">
        <v>106</v>
      </c>
      <c r="BX106" s="285" t="s">
        <v>106</v>
      </c>
      <c r="BY106" s="285">
        <v>44767</v>
      </c>
      <c r="BZ106" s="285">
        <v>44806</v>
      </c>
      <c r="CA106" s="285">
        <v>44851</v>
      </c>
      <c r="CB106" s="285">
        <v>44865</v>
      </c>
      <c r="CC106" s="285">
        <v>44918</v>
      </c>
      <c r="CD106" s="286">
        <v>44928</v>
      </c>
    </row>
    <row r="107" spans="1:82" x14ac:dyDescent="0.25">
      <c r="A107" s="587"/>
      <c r="B107" s="15"/>
      <c r="C107" s="113" t="s">
        <v>42</v>
      </c>
      <c r="D107" s="114"/>
      <c r="E107" s="109">
        <f t="shared" si="39"/>
        <v>0</v>
      </c>
      <c r="F107" s="110">
        <f t="shared" si="40"/>
        <v>0</v>
      </c>
      <c r="G107" s="15"/>
      <c r="H107" s="164"/>
      <c r="I107" s="665" t="str">
        <f>IF(O104="x",P104,IF(O105="x",P105,IF(O106="x",P106,IF(O107="x",P107,IF(O108="x",P108,IF(O109="x",P109,IF(O110="x",P110,IF(O111="x",P111,"Ferien für: keine Auswahl"))))))))</f>
        <v>Ferien für: keine Auswahl</v>
      </c>
      <c r="J107" s="666"/>
      <c r="K107" s="666"/>
      <c r="L107" s="667"/>
      <c r="M107" s="292" t="s">
        <v>164</v>
      </c>
      <c r="N107" s="653"/>
      <c r="O107" s="242"/>
      <c r="P107" s="594" t="s">
        <v>54</v>
      </c>
      <c r="Q107" s="594"/>
      <c r="R107" s="289">
        <f t="shared" si="25"/>
        <v>44186</v>
      </c>
      <c r="S107" s="289">
        <f t="shared" si="26"/>
        <v>44196</v>
      </c>
      <c r="T107" s="289">
        <f t="shared" si="27"/>
        <v>44242</v>
      </c>
      <c r="U107" s="289">
        <f t="shared" si="28"/>
        <v>44246</v>
      </c>
      <c r="V107" s="289">
        <f t="shared" si="29"/>
        <v>44284</v>
      </c>
      <c r="W107" s="289">
        <f t="shared" si="30"/>
        <v>44293</v>
      </c>
      <c r="X107" s="289">
        <f t="shared" si="31"/>
        <v>44341</v>
      </c>
      <c r="Y107" s="289">
        <f t="shared" si="32"/>
        <v>44344</v>
      </c>
      <c r="Z107" s="289">
        <f t="shared" si="33"/>
        <v>44396</v>
      </c>
      <c r="AA107" s="289">
        <f t="shared" si="34"/>
        <v>44435</v>
      </c>
      <c r="AB107" s="289">
        <f t="shared" si="35"/>
        <v>44487</v>
      </c>
      <c r="AC107" s="289">
        <f t="shared" si="36"/>
        <v>44498</v>
      </c>
      <c r="AD107" s="289">
        <f t="shared" si="37"/>
        <v>44553</v>
      </c>
      <c r="AE107" s="289">
        <f t="shared" si="38"/>
        <v>44564</v>
      </c>
      <c r="AF107" s="140"/>
      <c r="AG107" s="632" t="s">
        <v>54</v>
      </c>
      <c r="AH107" s="632"/>
      <c r="AI107" s="285">
        <v>43831</v>
      </c>
      <c r="AJ107" s="285">
        <v>43833</v>
      </c>
      <c r="AK107" s="285">
        <v>43878</v>
      </c>
      <c r="AL107" s="285">
        <v>43886</v>
      </c>
      <c r="AM107" s="285">
        <v>43935</v>
      </c>
      <c r="AN107" s="285">
        <v>43945</v>
      </c>
      <c r="AO107" s="285" t="s">
        <v>106</v>
      </c>
      <c r="AP107" s="285" t="s">
        <v>106</v>
      </c>
      <c r="AQ107" s="285">
        <v>44018</v>
      </c>
      <c r="AR107" s="285">
        <v>44057</v>
      </c>
      <c r="AS107" s="285">
        <v>44116</v>
      </c>
      <c r="AT107" s="285">
        <v>44127</v>
      </c>
      <c r="AU107" s="285">
        <v>44186</v>
      </c>
      <c r="AV107" s="286">
        <v>44196</v>
      </c>
      <c r="AX107" s="632" t="s">
        <v>54</v>
      </c>
      <c r="AY107" s="632"/>
      <c r="AZ107" s="285">
        <v>44186</v>
      </c>
      <c r="BA107" s="286">
        <v>44196</v>
      </c>
      <c r="BB107" s="285">
        <v>44242</v>
      </c>
      <c r="BC107" s="285">
        <v>44246</v>
      </c>
      <c r="BD107" s="285">
        <v>44284</v>
      </c>
      <c r="BE107" s="285">
        <v>44293</v>
      </c>
      <c r="BF107" s="285">
        <v>44341</v>
      </c>
      <c r="BG107" s="285">
        <v>44344</v>
      </c>
      <c r="BH107" s="285">
        <v>44396</v>
      </c>
      <c r="BI107" s="285">
        <v>44435</v>
      </c>
      <c r="BJ107" s="285">
        <v>44487</v>
      </c>
      <c r="BK107" s="285">
        <v>44498</v>
      </c>
      <c r="BL107" s="285">
        <v>44553</v>
      </c>
      <c r="BM107" s="286">
        <v>44564</v>
      </c>
      <c r="BO107" s="674" t="s">
        <v>54</v>
      </c>
      <c r="BP107" s="632"/>
      <c r="BQ107" s="285">
        <v>44553</v>
      </c>
      <c r="BR107" s="286">
        <v>44564</v>
      </c>
      <c r="BS107" s="285">
        <v>44613</v>
      </c>
      <c r="BT107" s="285">
        <v>44621</v>
      </c>
      <c r="BU107" s="285">
        <v>44665</v>
      </c>
      <c r="BV107" s="285">
        <v>44673</v>
      </c>
      <c r="BW107" s="285">
        <v>44719</v>
      </c>
      <c r="BX107" s="285">
        <v>44722</v>
      </c>
      <c r="BY107" s="285">
        <v>44767</v>
      </c>
      <c r="BZ107" s="285">
        <v>44806</v>
      </c>
      <c r="CA107" s="285">
        <v>44858</v>
      </c>
      <c r="CB107" s="285">
        <v>44869</v>
      </c>
      <c r="CC107" s="285">
        <v>44917</v>
      </c>
      <c r="CD107" s="286">
        <v>44930</v>
      </c>
    </row>
    <row r="108" spans="1:82" ht="15.75" thickBot="1" x14ac:dyDescent="0.3">
      <c r="A108" s="587"/>
      <c r="B108" s="15"/>
      <c r="C108" s="115" t="s">
        <v>43</v>
      </c>
      <c r="D108" s="116"/>
      <c r="E108" s="111">
        <f t="shared" si="39"/>
        <v>0</v>
      </c>
      <c r="F108" s="112">
        <f t="shared" si="40"/>
        <v>0</v>
      </c>
      <c r="G108" s="15"/>
      <c r="H108" s="164"/>
      <c r="I108" s="100" t="s">
        <v>32</v>
      </c>
      <c r="J108" s="101"/>
      <c r="K108" s="94" t="s">
        <v>36</v>
      </c>
      <c r="L108" s="94" t="s">
        <v>35</v>
      </c>
      <c r="M108" s="292" t="s">
        <v>164</v>
      </c>
      <c r="N108" s="653"/>
      <c r="O108" s="242"/>
      <c r="P108" s="594" t="s">
        <v>55</v>
      </c>
      <c r="Q108" s="594"/>
      <c r="R108" s="289">
        <f t="shared" si="25"/>
        <v>44188</v>
      </c>
      <c r="S108" s="289">
        <f t="shared" si="26"/>
        <v>44198</v>
      </c>
      <c r="T108" s="289">
        <f t="shared" si="27"/>
        <v>44235</v>
      </c>
      <c r="U108" s="289">
        <f t="shared" si="28"/>
        <v>44247</v>
      </c>
      <c r="V108" s="289">
        <f t="shared" si="29"/>
        <v>44288</v>
      </c>
      <c r="W108" s="289">
        <f t="shared" si="30"/>
        <v>44296</v>
      </c>
      <c r="X108" s="289">
        <f t="shared" si="31"/>
        <v>44330</v>
      </c>
      <c r="Y108" s="289">
        <f t="shared" si="32"/>
        <v>44330</v>
      </c>
      <c r="Z108" s="289">
        <f t="shared" si="33"/>
        <v>44403</v>
      </c>
      <c r="AA108" s="289">
        <f t="shared" si="34"/>
        <v>44442</v>
      </c>
      <c r="AB108" s="289">
        <f t="shared" si="35"/>
        <v>44487</v>
      </c>
      <c r="AC108" s="289">
        <f t="shared" si="36"/>
        <v>44499</v>
      </c>
      <c r="AD108" s="289">
        <f t="shared" si="37"/>
        <v>44553</v>
      </c>
      <c r="AE108" s="289">
        <f t="shared" si="38"/>
        <v>44562</v>
      </c>
      <c r="AF108" s="140"/>
      <c r="AG108" s="632" t="s">
        <v>55</v>
      </c>
      <c r="AH108" s="632"/>
      <c r="AI108" s="285">
        <v>43831</v>
      </c>
      <c r="AJ108" s="285">
        <v>43833</v>
      </c>
      <c r="AK108" s="285">
        <v>43871</v>
      </c>
      <c r="AL108" s="285">
        <v>43883</v>
      </c>
      <c r="AM108" s="285">
        <v>43931</v>
      </c>
      <c r="AN108" s="285">
        <v>43939</v>
      </c>
      <c r="AO108" s="285">
        <v>43973</v>
      </c>
      <c r="AP108" s="285">
        <v>43973</v>
      </c>
      <c r="AQ108" s="285">
        <v>44032</v>
      </c>
      <c r="AR108" s="285">
        <v>44071</v>
      </c>
      <c r="AS108" s="285">
        <v>44123</v>
      </c>
      <c r="AT108" s="285">
        <v>44135</v>
      </c>
      <c r="AU108" s="285">
        <v>44188</v>
      </c>
      <c r="AV108" s="286">
        <v>44198</v>
      </c>
      <c r="AX108" s="632" t="s">
        <v>55</v>
      </c>
      <c r="AY108" s="632"/>
      <c r="AZ108" s="285">
        <v>44188</v>
      </c>
      <c r="BA108" s="286">
        <v>44198</v>
      </c>
      <c r="BB108" s="285">
        <v>44235</v>
      </c>
      <c r="BC108" s="285">
        <v>44247</v>
      </c>
      <c r="BD108" s="285">
        <v>44288</v>
      </c>
      <c r="BE108" s="285">
        <v>44296</v>
      </c>
      <c r="BF108" s="285">
        <v>44330</v>
      </c>
      <c r="BG108" s="285">
        <v>44330</v>
      </c>
      <c r="BH108" s="285">
        <v>44403</v>
      </c>
      <c r="BI108" s="285">
        <v>44442</v>
      </c>
      <c r="BJ108" s="285">
        <v>44487</v>
      </c>
      <c r="BK108" s="285">
        <v>44499</v>
      </c>
      <c r="BL108" s="285">
        <v>44553</v>
      </c>
      <c r="BM108" s="286">
        <v>44562</v>
      </c>
      <c r="BO108" s="674" t="s">
        <v>55</v>
      </c>
      <c r="BP108" s="632"/>
      <c r="BQ108" s="285">
        <v>44553</v>
      </c>
      <c r="BR108" s="286">
        <v>44562</v>
      </c>
      <c r="BS108" s="285">
        <v>44604</v>
      </c>
      <c r="BT108" s="285">
        <v>44618</v>
      </c>
      <c r="BU108" s="285">
        <v>44666</v>
      </c>
      <c r="BV108" s="285">
        <v>44674</v>
      </c>
      <c r="BW108" s="285">
        <v>44708</v>
      </c>
      <c r="BX108" s="285">
        <v>44708</v>
      </c>
      <c r="BY108" s="285">
        <v>44760</v>
      </c>
      <c r="BZ108" s="285">
        <v>44799</v>
      </c>
      <c r="CA108" s="285">
        <v>44851</v>
      </c>
      <c r="CB108" s="285">
        <v>44863</v>
      </c>
      <c r="CC108" s="285">
        <v>44917</v>
      </c>
      <c r="CD108" s="286">
        <v>44928</v>
      </c>
    </row>
    <row r="109" spans="1:82" x14ac:dyDescent="0.25">
      <c r="A109" s="587"/>
      <c r="B109" s="15"/>
      <c r="C109" s="15"/>
      <c r="D109" s="15"/>
      <c r="E109" s="15"/>
      <c r="F109" s="15"/>
      <c r="G109" s="15"/>
      <c r="H109" s="164"/>
      <c r="I109" s="98" t="s">
        <v>107</v>
      </c>
      <c r="J109" s="99"/>
      <c r="K109" s="104">
        <f>IF($O$104="x",R104,IF($O$105="x",R105,IF($O$106="x",R106,IF($O$107="x",R107,IF($O$108="x",R108,IF($O$109="x",R109,IF($O$110="x",R110,IF($O$111="x",R111,))))))))</f>
        <v>0</v>
      </c>
      <c r="L109" s="104">
        <f>IF($O$104="x",S104,IF($O$105="x",S105,IF($O$106="x",S106,IF($O$107="x",S107,IF($O$108="x",S108,IF($O$109="x",S109,IF($O$110="x",S110,IF($O$111="x",S111,))))))))</f>
        <v>0</v>
      </c>
      <c r="M109" s="296" t="s">
        <v>164</v>
      </c>
      <c r="N109" s="653"/>
      <c r="O109" s="242"/>
      <c r="P109" s="594" t="s">
        <v>56</v>
      </c>
      <c r="Q109" s="594"/>
      <c r="R109" s="289">
        <f t="shared" si="25"/>
        <v>44186</v>
      </c>
      <c r="S109" s="289">
        <f t="shared" si="26"/>
        <v>44201</v>
      </c>
      <c r="T109" s="289">
        <f t="shared" si="27"/>
        <v>44235</v>
      </c>
      <c r="U109" s="289">
        <f t="shared" si="28"/>
        <v>44240</v>
      </c>
      <c r="V109" s="289">
        <f t="shared" si="29"/>
        <v>44284</v>
      </c>
      <c r="W109" s="289">
        <f t="shared" si="30"/>
        <v>44289</v>
      </c>
      <c r="X109" s="289">
        <f t="shared" si="31"/>
        <v>44326</v>
      </c>
      <c r="Y109" s="289">
        <f t="shared" si="32"/>
        <v>44338</v>
      </c>
      <c r="Z109" s="289">
        <f t="shared" si="33"/>
        <v>44399</v>
      </c>
      <c r="AA109" s="289">
        <f t="shared" si="34"/>
        <v>44440</v>
      </c>
      <c r="AB109" s="289">
        <f t="shared" si="35"/>
        <v>44494</v>
      </c>
      <c r="AC109" s="289">
        <f t="shared" si="36"/>
        <v>44499</v>
      </c>
      <c r="AD109" s="289">
        <f t="shared" si="37"/>
        <v>44552</v>
      </c>
      <c r="AE109" s="289">
        <f t="shared" si="38"/>
        <v>44569</v>
      </c>
      <c r="AF109" s="140"/>
      <c r="AG109" s="632" t="s">
        <v>56</v>
      </c>
      <c r="AH109" s="632"/>
      <c r="AI109" s="285">
        <v>43831</v>
      </c>
      <c r="AJ109" s="285">
        <v>43834</v>
      </c>
      <c r="AK109" s="285">
        <v>43871</v>
      </c>
      <c r="AL109" s="285">
        <v>43875</v>
      </c>
      <c r="AM109" s="285">
        <v>43927</v>
      </c>
      <c r="AN109" s="285">
        <v>43932</v>
      </c>
      <c r="AO109" s="285">
        <v>43969</v>
      </c>
      <c r="AP109" s="285">
        <v>43981</v>
      </c>
      <c r="AQ109" s="285">
        <v>44028</v>
      </c>
      <c r="AR109" s="285">
        <v>44069</v>
      </c>
      <c r="AS109" s="285">
        <v>44123</v>
      </c>
      <c r="AT109" s="285">
        <v>44128</v>
      </c>
      <c r="AU109" s="285">
        <v>44186</v>
      </c>
      <c r="AV109" s="286">
        <v>44201</v>
      </c>
      <c r="AX109" s="632" t="s">
        <v>56</v>
      </c>
      <c r="AY109" s="632"/>
      <c r="AZ109" s="285">
        <v>44186</v>
      </c>
      <c r="BA109" s="286">
        <v>44201</v>
      </c>
      <c r="BB109" s="285">
        <v>44235</v>
      </c>
      <c r="BC109" s="285">
        <v>44240</v>
      </c>
      <c r="BD109" s="285">
        <v>44284</v>
      </c>
      <c r="BE109" s="285">
        <v>44289</v>
      </c>
      <c r="BF109" s="285">
        <v>44326</v>
      </c>
      <c r="BG109" s="285">
        <v>44338</v>
      </c>
      <c r="BH109" s="285">
        <v>44399</v>
      </c>
      <c r="BI109" s="285">
        <v>44440</v>
      </c>
      <c r="BJ109" s="285">
        <v>44494</v>
      </c>
      <c r="BK109" s="285">
        <v>44499</v>
      </c>
      <c r="BL109" s="285">
        <v>44552</v>
      </c>
      <c r="BM109" s="286">
        <v>44569</v>
      </c>
      <c r="BO109" s="674" t="s">
        <v>56</v>
      </c>
      <c r="BP109" s="632"/>
      <c r="BQ109" s="285">
        <v>44552</v>
      </c>
      <c r="BR109" s="286">
        <v>44569</v>
      </c>
      <c r="BS109" s="285">
        <v>44604</v>
      </c>
      <c r="BT109" s="285">
        <v>44611</v>
      </c>
      <c r="BU109" s="285">
        <v>44662</v>
      </c>
      <c r="BV109" s="285">
        <v>44667</v>
      </c>
      <c r="BW109" s="285">
        <v>44704</v>
      </c>
      <c r="BX109" s="285">
        <v>44709</v>
      </c>
      <c r="BY109" s="285">
        <v>44756</v>
      </c>
      <c r="BZ109" s="285">
        <v>44797</v>
      </c>
      <c r="CA109" s="285">
        <v>44858</v>
      </c>
      <c r="CB109" s="285">
        <v>44869</v>
      </c>
      <c r="CC109" s="285">
        <v>44916</v>
      </c>
      <c r="CD109" s="286">
        <v>44931</v>
      </c>
    </row>
    <row r="110" spans="1:82" x14ac:dyDescent="0.25">
      <c r="A110" s="587"/>
      <c r="B110" s="15"/>
      <c r="C110" s="15"/>
      <c r="D110" s="15"/>
      <c r="E110" s="15"/>
      <c r="F110" s="15"/>
      <c r="G110" s="15"/>
      <c r="H110" s="164"/>
      <c r="I110" s="98" t="s">
        <v>33</v>
      </c>
      <c r="J110" s="99"/>
      <c r="K110" s="104">
        <f>IF($O$104="x",T104,IF($O$105="x",T105,IF($O$106="x",T106,IF($O$107="x",T107,IF($O$108="x",T108,IF($O$109="x",T109,IF($O$110="x",T110,IF($O$111="x",T111,))))))))</f>
        <v>0</v>
      </c>
      <c r="L110" s="104">
        <f>IF($O$104="x",U104,IF($O$105="x",U105,IF($O$106="x",U106,IF($O$107="x",U107,IF($O$108="x",U108,IF($O$109="x",U109,IF($O$110="x",U110,IF($O$111="x",U111,))))))))</f>
        <v>0</v>
      </c>
      <c r="M110" s="297" t="s">
        <v>164</v>
      </c>
      <c r="N110" s="653"/>
      <c r="O110" s="242"/>
      <c r="P110" s="594" t="s">
        <v>113</v>
      </c>
      <c r="Q110" s="594"/>
      <c r="R110" s="289">
        <f t="shared" si="25"/>
        <v>44186</v>
      </c>
      <c r="S110" s="289">
        <f t="shared" si="26"/>
        <v>44202</v>
      </c>
      <c r="T110" s="289" t="str">
        <f t="shared" si="27"/>
        <v>-</v>
      </c>
      <c r="U110" s="289" t="str">
        <f t="shared" si="28"/>
        <v>-</v>
      </c>
      <c r="V110" s="289">
        <f t="shared" si="29"/>
        <v>44287</v>
      </c>
      <c r="W110" s="289">
        <f t="shared" si="30"/>
        <v>44302</v>
      </c>
      <c r="X110" s="289">
        <f t="shared" si="31"/>
        <v>44330</v>
      </c>
      <c r="Y110" s="289">
        <f t="shared" si="32"/>
        <v>44331</v>
      </c>
      <c r="Z110" s="289">
        <f t="shared" si="33"/>
        <v>44368</v>
      </c>
      <c r="AA110" s="289">
        <f t="shared" si="34"/>
        <v>44408</v>
      </c>
      <c r="AB110" s="289">
        <f t="shared" si="35"/>
        <v>44473</v>
      </c>
      <c r="AC110" s="289">
        <f t="shared" si="36"/>
        <v>44485</v>
      </c>
      <c r="AD110" s="289">
        <f t="shared" si="37"/>
        <v>44553</v>
      </c>
      <c r="AE110" s="289">
        <f t="shared" si="38"/>
        <v>44569</v>
      </c>
      <c r="AF110" s="140"/>
      <c r="AG110" s="632" t="s">
        <v>113</v>
      </c>
      <c r="AH110" s="632"/>
      <c r="AI110" s="285">
        <v>43831</v>
      </c>
      <c r="AJ110" s="285">
        <v>43836</v>
      </c>
      <c r="AK110" s="285" t="s">
        <v>106</v>
      </c>
      <c r="AL110" s="285" t="s">
        <v>106</v>
      </c>
      <c r="AM110" s="285">
        <v>43920</v>
      </c>
      <c r="AN110" s="285">
        <v>43938</v>
      </c>
      <c r="AO110" s="285">
        <v>43973</v>
      </c>
      <c r="AP110" s="285">
        <v>43973</v>
      </c>
      <c r="AQ110" s="285">
        <v>44011</v>
      </c>
      <c r="AR110" s="285">
        <v>44051</v>
      </c>
      <c r="AS110" s="285">
        <v>44109</v>
      </c>
      <c r="AT110" s="285">
        <v>44121</v>
      </c>
      <c r="AU110" s="285">
        <v>44186</v>
      </c>
      <c r="AV110" s="286">
        <v>44202</v>
      </c>
      <c r="AX110" s="632" t="s">
        <v>113</v>
      </c>
      <c r="AY110" s="632"/>
      <c r="AZ110" s="285">
        <v>44186</v>
      </c>
      <c r="BA110" s="286">
        <v>44202</v>
      </c>
      <c r="BB110" s="285" t="s">
        <v>106</v>
      </c>
      <c r="BC110" s="285" t="s">
        <v>106</v>
      </c>
      <c r="BD110" s="285">
        <v>44287</v>
      </c>
      <c r="BE110" s="285">
        <v>44302</v>
      </c>
      <c r="BF110" s="285">
        <v>44330</v>
      </c>
      <c r="BG110" s="285">
        <v>44331</v>
      </c>
      <c r="BH110" s="285">
        <v>44368</v>
      </c>
      <c r="BI110" s="285">
        <v>44408</v>
      </c>
      <c r="BJ110" s="285">
        <v>44473</v>
      </c>
      <c r="BK110" s="285">
        <v>44485</v>
      </c>
      <c r="BL110" s="285">
        <v>44553</v>
      </c>
      <c r="BM110" s="286">
        <v>44569</v>
      </c>
      <c r="BO110" s="674" t="s">
        <v>113</v>
      </c>
      <c r="BP110" s="632"/>
      <c r="BQ110" s="285">
        <v>44553</v>
      </c>
      <c r="BR110" s="286">
        <v>44569</v>
      </c>
      <c r="BS110" s="285" t="s">
        <v>106</v>
      </c>
      <c r="BT110" s="285" t="s">
        <v>106</v>
      </c>
      <c r="BU110" s="285">
        <v>44655</v>
      </c>
      <c r="BV110" s="285">
        <v>44667</v>
      </c>
      <c r="BW110" s="285">
        <v>44708</v>
      </c>
      <c r="BX110" s="285">
        <v>44709</v>
      </c>
      <c r="BY110" s="285">
        <v>44746</v>
      </c>
      <c r="BZ110" s="285">
        <v>44786</v>
      </c>
      <c r="CA110" s="285">
        <v>44844</v>
      </c>
      <c r="CB110" s="285">
        <v>44855</v>
      </c>
      <c r="CC110" s="285">
        <v>44918</v>
      </c>
      <c r="CD110" s="286">
        <v>44933</v>
      </c>
    </row>
    <row r="111" spans="1:82" ht="15.75" thickBot="1" x14ac:dyDescent="0.3">
      <c r="A111" s="587"/>
      <c r="B111" s="15"/>
      <c r="C111" s="15"/>
      <c r="D111" s="15"/>
      <c r="E111" s="15"/>
      <c r="F111" s="15"/>
      <c r="G111" s="15"/>
      <c r="H111" s="164"/>
      <c r="I111" s="98" t="s">
        <v>34</v>
      </c>
      <c r="J111" s="99"/>
      <c r="K111" s="104">
        <f>IF($O$104="x",V104,IF($O$105="x",V105,IF($O$106="x",V106,IF($O$107="x",V107,IF($O$108="x",V108,IF($O$109="x",V109,IF($O$110="x",V110,IF($O$111="x",V111,))))))))</f>
        <v>0</v>
      </c>
      <c r="L111" s="104">
        <f>IF($O$104="x",W104,IF($O$105="x",W105,IF($O$106="x",W106,IF($O$107="x",W107,IF($O$108="x",W108,IF($O$109="x",W109,IF($O$110="x",W110,IF($O$111="x",W111,))))))))</f>
        <v>0</v>
      </c>
      <c r="M111" s="297" t="s">
        <v>164</v>
      </c>
      <c r="N111" s="654"/>
      <c r="O111" s="243"/>
      <c r="P111" s="652" t="s">
        <v>57</v>
      </c>
      <c r="Q111" s="652"/>
      <c r="R111" s="289">
        <f t="shared" si="25"/>
        <v>44188</v>
      </c>
      <c r="S111" s="289">
        <f t="shared" si="26"/>
        <v>44198</v>
      </c>
      <c r="T111" s="289">
        <f t="shared" si="27"/>
        <v>44235</v>
      </c>
      <c r="U111" s="289">
        <f t="shared" si="28"/>
        <v>44240</v>
      </c>
      <c r="V111" s="289">
        <f t="shared" si="29"/>
        <v>44284</v>
      </c>
      <c r="W111" s="289">
        <f t="shared" si="30"/>
        <v>44296</v>
      </c>
      <c r="X111" s="289">
        <f t="shared" si="31"/>
        <v>44330</v>
      </c>
      <c r="Y111" s="289">
        <f t="shared" si="32"/>
        <v>44330</v>
      </c>
      <c r="Z111" s="289">
        <f t="shared" si="33"/>
        <v>44403</v>
      </c>
      <c r="AA111" s="289">
        <f t="shared" si="34"/>
        <v>44443</v>
      </c>
      <c r="AB111" s="289">
        <f t="shared" si="35"/>
        <v>44494</v>
      </c>
      <c r="AC111" s="289">
        <f t="shared" si="36"/>
        <v>44506</v>
      </c>
      <c r="AD111" s="289">
        <f t="shared" si="37"/>
        <v>44553</v>
      </c>
      <c r="AE111" s="289">
        <f t="shared" si="38"/>
        <v>44561</v>
      </c>
      <c r="AF111" s="140"/>
      <c r="AG111" s="633" t="s">
        <v>57</v>
      </c>
      <c r="AH111" s="633"/>
      <c r="AI111" s="287">
        <v>43831</v>
      </c>
      <c r="AJ111" s="287">
        <v>43833</v>
      </c>
      <c r="AK111" s="287">
        <v>43871</v>
      </c>
      <c r="AL111" s="287">
        <v>43875</v>
      </c>
      <c r="AM111" s="287">
        <v>43927</v>
      </c>
      <c r="AN111" s="287">
        <v>43939</v>
      </c>
      <c r="AO111" s="287">
        <v>43973</v>
      </c>
      <c r="AP111" s="287">
        <v>43973</v>
      </c>
      <c r="AQ111" s="287">
        <v>44032</v>
      </c>
      <c r="AR111" s="287">
        <v>44072</v>
      </c>
      <c r="AS111" s="287">
        <v>44121</v>
      </c>
      <c r="AT111" s="287">
        <v>44134</v>
      </c>
      <c r="AU111" s="287">
        <v>44188</v>
      </c>
      <c r="AV111" s="288">
        <v>44198</v>
      </c>
      <c r="AX111" s="633" t="s">
        <v>57</v>
      </c>
      <c r="AY111" s="633"/>
      <c r="AZ111" s="287">
        <v>44188</v>
      </c>
      <c r="BA111" s="288">
        <v>44198</v>
      </c>
      <c r="BB111" s="287">
        <v>44235</v>
      </c>
      <c r="BC111" s="287">
        <v>44240</v>
      </c>
      <c r="BD111" s="287">
        <v>44284</v>
      </c>
      <c r="BE111" s="287">
        <v>44296</v>
      </c>
      <c r="BF111" s="287">
        <v>44330</v>
      </c>
      <c r="BG111" s="287">
        <v>44330</v>
      </c>
      <c r="BH111" s="287">
        <v>44403</v>
      </c>
      <c r="BI111" s="287">
        <v>44443</v>
      </c>
      <c r="BJ111" s="287">
        <v>44494</v>
      </c>
      <c r="BK111" s="287">
        <v>44506</v>
      </c>
      <c r="BL111" s="287">
        <v>44553</v>
      </c>
      <c r="BM111" s="288">
        <v>44561</v>
      </c>
      <c r="BO111" s="675" t="s">
        <v>57</v>
      </c>
      <c r="BP111" s="633"/>
      <c r="BQ111" s="287">
        <v>44553</v>
      </c>
      <c r="BR111" s="288">
        <v>44561</v>
      </c>
      <c r="BS111" s="287">
        <v>44604</v>
      </c>
      <c r="BT111" s="287">
        <v>44611</v>
      </c>
      <c r="BU111" s="287">
        <v>44662</v>
      </c>
      <c r="BV111" s="287">
        <v>44674</v>
      </c>
      <c r="BW111" s="287">
        <v>44708</v>
      </c>
      <c r="BX111" s="287">
        <v>44708</v>
      </c>
      <c r="BY111" s="287">
        <v>44760</v>
      </c>
      <c r="BZ111" s="287">
        <v>44800</v>
      </c>
      <c r="CA111" s="287">
        <v>44851</v>
      </c>
      <c r="CB111" s="287">
        <v>44863</v>
      </c>
      <c r="CC111" s="287">
        <v>44917</v>
      </c>
      <c r="CD111" s="288">
        <v>44929</v>
      </c>
    </row>
    <row r="112" spans="1:82" x14ac:dyDescent="0.25">
      <c r="A112" s="587"/>
      <c r="B112" s="15"/>
      <c r="C112" s="15"/>
      <c r="D112" s="15"/>
      <c r="E112" s="15"/>
      <c r="F112" s="15"/>
      <c r="G112" s="15"/>
      <c r="H112" s="164"/>
      <c r="I112" s="98" t="s">
        <v>37</v>
      </c>
      <c r="J112" s="99"/>
      <c r="K112" s="104">
        <f>IF($O$104="x",X104,IF($O$105="x",X105,IF($O$106="x",X106,IF($O$107="x",X107,IF($O$108="x",X108,IF($O$109="x",X109,IF($O$110="x",X110,IF($O$111="x",X111,))))))))</f>
        <v>0</v>
      </c>
      <c r="L112" s="104">
        <f>IF($O$104="x",Y104,IF($O$105="x",Y105,IF($O$106="x",Y106,IF($O$107="x",Y107,IF($O$108="x",Y108,IF($O$109="x",Y109,IF($O$110="x",Y110,IF($O$111="x",Y111,))))))))</f>
        <v>0</v>
      </c>
      <c r="M112" s="295" t="s">
        <v>164</v>
      </c>
      <c r="N112" s="140"/>
      <c r="O112" s="169">
        <f>COUNTA(O96:O111)</f>
        <v>1</v>
      </c>
      <c r="P112" s="15"/>
      <c r="Q112" s="15"/>
      <c r="R112" s="11"/>
      <c r="S112" s="11"/>
      <c r="T112" s="140"/>
      <c r="U112" s="11"/>
      <c r="V112" s="11"/>
      <c r="W112" s="140"/>
      <c r="X112" s="11"/>
      <c r="Y112" s="11"/>
      <c r="Z112" s="140"/>
      <c r="AA112" s="11"/>
      <c r="AB112" s="11"/>
      <c r="AC112" s="140"/>
      <c r="AD112" s="11"/>
      <c r="AE112" s="11"/>
      <c r="AF112" s="140"/>
      <c r="AG112" s="11"/>
      <c r="BB112" s="11"/>
      <c r="BC112" s="11"/>
      <c r="BD112" s="11"/>
      <c r="BE112" s="11"/>
      <c r="BF112" s="11"/>
      <c r="BG112" s="11"/>
      <c r="BH112" s="11"/>
    </row>
    <row r="113" spans="1:60" x14ac:dyDescent="0.25">
      <c r="A113" s="587"/>
      <c r="B113" s="15"/>
      <c r="C113" s="15"/>
      <c r="D113" s="15"/>
      <c r="E113" s="15"/>
      <c r="F113" s="15"/>
      <c r="G113" s="15"/>
      <c r="H113" s="164"/>
      <c r="I113" s="98" t="s">
        <v>39</v>
      </c>
      <c r="J113" s="99"/>
      <c r="K113" s="104">
        <f>IF($O$104="x",Z104,IF($O$105="x",Z105,IF($O$106="x",Z106,IF($O$107="x",Z107,IF($O$108="x",Z108,IF($O$109="x",Z109,IF($O$110="x",Z110,IF($O$111="x",Z111,))))))))</f>
        <v>0</v>
      </c>
      <c r="L113" s="104">
        <f>IF($O$104="x",AA104,IF($O$105="x",AA105,IF($O$106="x",AA106,IF($O$107="x",AA107,IF($O$108="x",AA108,IF($O$109="x",AA109,IF($O$110="x",AA110,IF($O$111="x",AA111,))))))))</f>
        <v>0</v>
      </c>
      <c r="M113" s="295" t="s">
        <v>164</v>
      </c>
      <c r="N113" s="140"/>
      <c r="O113" s="11"/>
      <c r="P113" s="11"/>
      <c r="Q113" s="140"/>
      <c r="R113" s="11"/>
      <c r="S113" s="11"/>
      <c r="T113" s="140"/>
      <c r="U113" s="11"/>
      <c r="V113" s="11"/>
      <c r="W113" s="140"/>
      <c r="X113" s="11"/>
      <c r="Y113" s="11"/>
      <c r="Z113" s="140"/>
      <c r="AA113" s="11"/>
      <c r="AB113" s="11"/>
      <c r="AC113" s="140"/>
      <c r="AD113" s="11"/>
      <c r="AE113" s="11"/>
      <c r="AF113" s="140"/>
      <c r="AG113" s="11"/>
      <c r="BB113" s="11"/>
      <c r="BC113" s="11"/>
      <c r="BD113" s="11"/>
      <c r="BE113" s="11"/>
      <c r="BF113" s="11"/>
      <c r="BG113" s="11"/>
      <c r="BH113" s="11"/>
    </row>
    <row r="114" spans="1:60" x14ac:dyDescent="0.25">
      <c r="A114" s="587"/>
      <c r="B114" s="15"/>
      <c r="C114" s="15"/>
      <c r="D114" s="15"/>
      <c r="E114" s="15"/>
      <c r="F114" s="15"/>
      <c r="G114" s="15"/>
      <c r="H114" s="164"/>
      <c r="I114" s="98" t="s">
        <v>40</v>
      </c>
      <c r="J114" s="99"/>
      <c r="K114" s="104">
        <f>IF($O$104="x",AB104,IF($O$105="x",AB105,IF($O$106="x",AB106,IF($O$107="x",AB107,IF($O$108="x",AB108,IF($O$109="x",AB109,IF($O$110="x",AB110,IF($O$111="x",AB111,))))))))</f>
        <v>0</v>
      </c>
      <c r="L114" s="104">
        <f>IF($O$104="x",AC104,IF($O$105="x",AC105,IF($O$106="x",AC106,IF($O$107="x",AC107,IF($O$108="x",AC108,IF($O$109="x",AC109,IF($O$110="x",AC110,IF($O$111="x",AC111,))))))))</f>
        <v>0</v>
      </c>
      <c r="M114" s="295" t="s">
        <v>164</v>
      </c>
      <c r="N114" s="140"/>
      <c r="O114" s="11"/>
      <c r="P114" s="11"/>
      <c r="Q114" s="140"/>
      <c r="R114" s="11"/>
      <c r="S114" s="11"/>
      <c r="T114" s="140"/>
      <c r="U114" s="11"/>
      <c r="V114" s="11"/>
      <c r="W114" s="140"/>
      <c r="X114" s="11"/>
      <c r="Y114" s="11"/>
      <c r="Z114" s="140"/>
      <c r="AA114" s="11"/>
      <c r="AB114" s="11"/>
      <c r="AC114" s="140"/>
      <c r="AD114" s="11"/>
      <c r="AE114" s="11"/>
      <c r="AF114" s="140"/>
      <c r="AG114" s="11"/>
      <c r="BB114" s="11"/>
      <c r="BC114" s="11"/>
      <c r="BD114" s="11"/>
      <c r="BE114" s="11"/>
      <c r="BF114" s="11"/>
      <c r="BG114" s="11"/>
      <c r="BH114" s="11"/>
    </row>
    <row r="115" spans="1:60" x14ac:dyDescent="0.25">
      <c r="A115" s="587"/>
      <c r="B115" s="15"/>
      <c r="C115" s="15"/>
      <c r="D115" s="15"/>
      <c r="E115" s="15"/>
      <c r="F115" s="15"/>
      <c r="G115" s="15"/>
      <c r="H115" s="164"/>
      <c r="I115" s="98" t="s">
        <v>41</v>
      </c>
      <c r="J115" s="99"/>
      <c r="K115" s="104">
        <f>IF($O$104="x",AD104,IF($O$105="x",AD105,IF($O$106="x",AD106,IF($O$107="x",AD107,IF($O$108="x",AD108,IF($O$109="x",AD109,IF($O$110="x",AD110,IF($O$111="x",AD111,))))))))</f>
        <v>0</v>
      </c>
      <c r="L115" s="104">
        <f>IF($O$104="x",AE104,IF($O$105="x",AE105,IF($O$106="x",AE106,IF($O$107="x",AE107,IF($O$108="x",AE108,IF($O$109="x",AE109,IF($O$110="x",AE110,IF($O$111="x",AE111,))))))))</f>
        <v>0</v>
      </c>
      <c r="M115" s="295" t="s">
        <v>164</v>
      </c>
      <c r="N115" s="140"/>
      <c r="O115" s="246"/>
      <c r="P115" s="11"/>
      <c r="Q115" s="140"/>
      <c r="R115" s="11"/>
      <c r="S115" s="11"/>
      <c r="T115" s="140"/>
      <c r="U115" s="11"/>
      <c r="V115" s="11"/>
      <c r="W115" s="140"/>
      <c r="X115" s="11"/>
      <c r="Y115" s="11"/>
      <c r="Z115" s="140"/>
      <c r="AA115" s="11"/>
      <c r="AB115" s="11"/>
      <c r="AC115" s="140"/>
      <c r="AD115" s="11"/>
      <c r="AE115" s="11"/>
      <c r="AF115" s="140"/>
      <c r="AG115" s="11"/>
      <c r="BB115" s="11"/>
      <c r="BC115" s="11"/>
      <c r="BD115" s="11"/>
      <c r="BE115" s="11"/>
      <c r="BF115" s="11"/>
      <c r="BG115" s="11"/>
      <c r="BH115" s="11"/>
    </row>
    <row r="116" spans="1:60" x14ac:dyDescent="0.25">
      <c r="A116" s="587"/>
      <c r="B116" s="15"/>
      <c r="C116" s="15"/>
      <c r="D116" s="15"/>
      <c r="E116" s="15"/>
      <c r="F116" s="15"/>
      <c r="G116" s="15"/>
      <c r="H116" s="164"/>
      <c r="I116" s="98" t="s">
        <v>42</v>
      </c>
      <c r="J116" s="99"/>
      <c r="K116" s="245"/>
      <c r="L116" s="245"/>
      <c r="M116" s="295" t="s">
        <v>164</v>
      </c>
      <c r="N116" s="140"/>
      <c r="O116" s="11"/>
      <c r="P116" s="11"/>
      <c r="Q116" s="140"/>
      <c r="R116" s="11"/>
      <c r="S116" s="11"/>
      <c r="T116" s="140"/>
      <c r="U116" s="11"/>
      <c r="V116" s="11"/>
      <c r="W116" s="140"/>
      <c r="X116" s="11"/>
      <c r="Y116" s="11"/>
      <c r="Z116" s="140"/>
      <c r="AA116" s="11"/>
      <c r="AB116" s="11"/>
      <c r="AC116" s="140"/>
      <c r="AD116" s="11"/>
      <c r="AE116" s="11"/>
      <c r="AF116" s="140"/>
      <c r="AG116" s="11"/>
      <c r="BB116" s="11"/>
      <c r="BC116" s="11"/>
      <c r="BD116" s="11"/>
      <c r="BE116" s="11"/>
      <c r="BF116" s="11"/>
      <c r="BG116" s="11"/>
      <c r="BH116" s="11"/>
    </row>
    <row r="117" spans="1:60" x14ac:dyDescent="0.25">
      <c r="A117" s="587"/>
      <c r="B117" s="15"/>
      <c r="C117" s="15"/>
      <c r="D117" s="15"/>
      <c r="E117" s="15"/>
      <c r="F117" s="15"/>
      <c r="G117" s="15"/>
      <c r="H117" s="164"/>
      <c r="I117" s="98" t="s">
        <v>43</v>
      </c>
      <c r="J117" s="99"/>
      <c r="K117" s="245"/>
      <c r="L117" s="245"/>
      <c r="M117" s="295" t="s">
        <v>163</v>
      </c>
      <c r="N117" s="140"/>
      <c r="O117" s="11"/>
      <c r="P117" s="11"/>
      <c r="Q117" s="140"/>
      <c r="R117" s="11"/>
      <c r="S117" s="11"/>
      <c r="T117" s="140"/>
      <c r="U117" s="11"/>
      <c r="V117" s="11"/>
      <c r="W117" s="140"/>
      <c r="X117" s="11"/>
      <c r="Y117" s="11"/>
      <c r="Z117" s="140"/>
      <c r="AA117" s="11"/>
      <c r="AB117" s="11"/>
      <c r="AC117" s="140"/>
      <c r="AD117" s="11"/>
      <c r="AE117" s="11"/>
      <c r="AF117" s="140"/>
      <c r="AG117" s="11"/>
      <c r="BB117" s="11"/>
      <c r="BC117" s="11"/>
      <c r="BD117" s="11"/>
      <c r="BE117" s="11"/>
      <c r="BF117" s="11"/>
      <c r="BG117" s="11"/>
      <c r="BH117" s="11"/>
    </row>
    <row r="118" spans="1:60" x14ac:dyDescent="0.25">
      <c r="A118" s="587"/>
      <c r="B118" s="15"/>
      <c r="C118" s="15"/>
      <c r="D118" s="15"/>
      <c r="E118" s="15"/>
      <c r="F118" s="15"/>
      <c r="G118" s="15"/>
      <c r="H118" s="164"/>
      <c r="I118" s="26"/>
      <c r="J118" s="26"/>
      <c r="K118" s="108"/>
      <c r="L118" s="26"/>
      <c r="M118" s="67"/>
      <c r="N118" s="140"/>
      <c r="O118" s="11"/>
      <c r="P118" s="11"/>
      <c r="Q118" s="140"/>
      <c r="R118" s="11"/>
      <c r="S118" s="11"/>
      <c r="T118" s="140"/>
      <c r="U118" s="11"/>
      <c r="V118" s="11"/>
      <c r="W118" s="140"/>
      <c r="X118" s="11"/>
      <c r="Y118" s="11"/>
      <c r="Z118" s="140"/>
      <c r="AA118" s="11"/>
      <c r="AB118" s="11"/>
      <c r="AC118" s="140"/>
      <c r="AD118" s="11"/>
      <c r="AE118" s="11"/>
      <c r="AF118" s="140"/>
      <c r="AG118" s="11"/>
      <c r="BB118" s="11"/>
      <c r="BC118" s="11"/>
      <c r="BD118" s="11"/>
      <c r="BE118" s="11"/>
      <c r="BF118" s="11"/>
      <c r="BG118" s="11"/>
      <c r="BH118" s="11"/>
    </row>
    <row r="119" spans="1:60" ht="15.75" thickBot="1" x14ac:dyDescent="0.3">
      <c r="A119" s="587"/>
      <c r="B119" s="15"/>
      <c r="C119" s="15"/>
      <c r="D119" s="15"/>
      <c r="E119" s="15"/>
      <c r="F119" s="15"/>
      <c r="G119" s="15"/>
      <c r="H119" s="166"/>
      <c r="I119" s="74"/>
      <c r="J119" s="74"/>
      <c r="K119" s="75"/>
      <c r="L119" s="74"/>
      <c r="M119" s="92"/>
      <c r="N119" s="140"/>
      <c r="O119" s="11"/>
      <c r="P119" s="11"/>
      <c r="Q119" s="140"/>
      <c r="R119" s="11"/>
      <c r="S119" s="11"/>
      <c r="T119" s="140"/>
      <c r="U119" s="11"/>
      <c r="V119" s="11"/>
      <c r="W119" s="140"/>
      <c r="X119" s="11"/>
      <c r="Y119" s="11"/>
      <c r="Z119" s="140"/>
      <c r="AA119" s="11"/>
      <c r="AB119" s="11"/>
      <c r="AC119" s="140"/>
      <c r="AD119" s="11"/>
      <c r="AE119" s="11"/>
      <c r="AF119" s="140"/>
      <c r="AG119" s="11"/>
      <c r="BB119" s="11"/>
      <c r="BC119" s="11"/>
      <c r="BD119" s="11"/>
      <c r="BE119" s="11"/>
      <c r="BF119" s="11"/>
      <c r="BG119" s="11"/>
      <c r="BH119" s="11"/>
    </row>
    <row r="120" spans="1:60" x14ac:dyDescent="0.25">
      <c r="A120" s="587"/>
      <c r="B120" s="15"/>
      <c r="C120" s="15"/>
      <c r="D120" s="15"/>
      <c r="E120" s="15"/>
      <c r="F120" s="15"/>
      <c r="G120" s="15"/>
      <c r="H120" s="140"/>
      <c r="I120" s="11"/>
      <c r="J120" s="11"/>
      <c r="K120" s="140"/>
      <c r="L120" s="11"/>
      <c r="M120" s="11"/>
      <c r="N120" s="140"/>
      <c r="O120" s="11"/>
      <c r="P120" s="11"/>
      <c r="Q120" s="140"/>
      <c r="R120" s="11"/>
      <c r="S120" s="11"/>
      <c r="T120" s="140"/>
      <c r="U120" s="11"/>
      <c r="V120" s="11"/>
      <c r="W120" s="140"/>
      <c r="X120" s="11"/>
      <c r="Y120" s="11"/>
      <c r="Z120" s="140"/>
      <c r="AA120" s="11"/>
      <c r="AB120" s="11"/>
      <c r="AC120" s="140"/>
      <c r="AD120" s="11"/>
      <c r="AE120" s="11"/>
      <c r="AF120" s="140"/>
      <c r="AG120" s="11"/>
      <c r="AH120" s="15"/>
      <c r="AI120" s="15"/>
      <c r="BB120" s="11"/>
      <c r="BC120" s="11"/>
      <c r="BD120" s="11"/>
      <c r="BE120" s="11"/>
      <c r="BF120" s="11"/>
      <c r="BG120" s="11"/>
      <c r="BH120" s="11"/>
    </row>
    <row r="121" spans="1:60" x14ac:dyDescent="0.25">
      <c r="A121" s="587"/>
      <c r="B121" s="15"/>
      <c r="C121" s="15"/>
      <c r="D121" s="15"/>
      <c r="E121" s="15"/>
      <c r="F121" s="15"/>
      <c r="G121" s="15"/>
      <c r="H121" s="140"/>
      <c r="I121" s="11"/>
      <c r="J121" s="11"/>
      <c r="K121" s="140"/>
      <c r="L121" s="11"/>
      <c r="M121" s="11"/>
      <c r="N121" s="140"/>
      <c r="O121" s="11"/>
      <c r="P121" s="11"/>
      <c r="Q121" s="140"/>
      <c r="R121" s="11"/>
      <c r="S121" s="11"/>
      <c r="T121" s="140"/>
      <c r="U121" s="11"/>
      <c r="V121" s="11"/>
      <c r="W121" s="140"/>
      <c r="X121" s="11"/>
      <c r="Y121" s="11"/>
      <c r="Z121" s="140"/>
      <c r="AA121" s="11"/>
      <c r="AB121" s="11"/>
      <c r="AC121" s="140"/>
      <c r="AD121" s="11"/>
      <c r="AE121" s="11"/>
      <c r="AF121" s="140"/>
      <c r="AG121" s="11"/>
      <c r="AH121" s="15"/>
      <c r="AI121" s="15"/>
      <c r="BB121" s="11"/>
      <c r="BC121" s="11"/>
      <c r="BD121" s="11"/>
      <c r="BE121" s="11"/>
      <c r="BF121" s="11"/>
      <c r="BG121" s="11"/>
      <c r="BH121" s="11"/>
    </row>
    <row r="122" spans="1:60" ht="18.75" x14ac:dyDescent="0.3">
      <c r="A122" s="156" t="s">
        <v>148</v>
      </c>
      <c r="B122" s="126"/>
      <c r="C122" s="117"/>
      <c r="D122" s="117"/>
      <c r="E122" s="117"/>
      <c r="F122" s="117"/>
      <c r="G122" s="117"/>
      <c r="H122" s="127"/>
      <c r="I122" s="126"/>
      <c r="J122" s="126"/>
      <c r="K122" s="127"/>
      <c r="L122" s="126"/>
      <c r="M122" s="126"/>
      <c r="N122" s="127"/>
      <c r="O122" s="126"/>
      <c r="P122" s="126"/>
      <c r="Q122" s="127"/>
      <c r="R122" s="126"/>
      <c r="S122" s="126"/>
      <c r="T122" s="127"/>
      <c r="U122" s="126"/>
      <c r="V122" s="126"/>
      <c r="W122" s="127"/>
      <c r="X122" s="126"/>
      <c r="Y122" s="126"/>
      <c r="Z122" s="127"/>
      <c r="AA122" s="126"/>
      <c r="AB122" s="126"/>
      <c r="AC122" s="127"/>
      <c r="AD122" s="126"/>
      <c r="AE122" s="126"/>
      <c r="AF122" s="127"/>
      <c r="AG122" s="11"/>
      <c r="AH122" s="15"/>
      <c r="AI122" s="15"/>
      <c r="BB122" s="11"/>
      <c r="BC122" s="11"/>
      <c r="BD122" s="11"/>
      <c r="BE122" s="11"/>
      <c r="BF122" s="11"/>
      <c r="BG122" s="11"/>
      <c r="BH122" s="11"/>
    </row>
    <row r="123" spans="1:60" x14ac:dyDescent="0.25">
      <c r="A123" s="590" t="s">
        <v>317</v>
      </c>
      <c r="B123" s="39"/>
      <c r="C123" s="39"/>
      <c r="D123" s="39"/>
      <c r="E123" s="39"/>
      <c r="F123" s="39"/>
      <c r="G123" s="39"/>
      <c r="H123" s="138"/>
      <c r="I123" s="44"/>
      <c r="J123" s="44"/>
      <c r="K123" s="138"/>
      <c r="L123" s="44"/>
      <c r="M123" s="44"/>
      <c r="N123" s="138"/>
      <c r="O123" s="44"/>
      <c r="P123" s="44"/>
      <c r="Q123" s="142"/>
      <c r="R123" s="44"/>
      <c r="S123" s="44"/>
      <c r="T123" s="142"/>
      <c r="U123" s="44"/>
      <c r="V123" s="44"/>
      <c r="W123" s="142"/>
      <c r="X123" s="44"/>
      <c r="Y123" s="44"/>
      <c r="Z123" s="142"/>
      <c r="AA123" s="44"/>
      <c r="AB123" s="44"/>
      <c r="AC123" s="142"/>
      <c r="AD123" s="44"/>
      <c r="AE123" s="44"/>
      <c r="AF123" s="142"/>
      <c r="AG123" s="11"/>
      <c r="AH123" s="15"/>
      <c r="AI123" s="15"/>
      <c r="BB123" s="11"/>
      <c r="BC123" s="11"/>
      <c r="BD123" s="11"/>
      <c r="BE123" s="11"/>
      <c r="BF123" s="11"/>
      <c r="BG123" s="11"/>
      <c r="BH123" s="11"/>
    </row>
    <row r="124" spans="1:60" ht="15.75" thickBot="1" x14ac:dyDescent="0.3">
      <c r="A124" s="590"/>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row>
    <row r="125" spans="1:60" ht="16.5" thickBot="1" x14ac:dyDescent="0.3">
      <c r="A125" s="590"/>
      <c r="B125" s="39"/>
      <c r="C125" s="171" t="s">
        <v>115</v>
      </c>
      <c r="D125" s="588" t="s">
        <v>176</v>
      </c>
      <c r="E125" s="589"/>
      <c r="F125" s="172" t="s">
        <v>139</v>
      </c>
      <c r="G125" s="173"/>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row>
    <row r="126" spans="1:60" x14ac:dyDescent="0.25">
      <c r="A126" s="590"/>
      <c r="B126" s="39"/>
      <c r="C126" s="214"/>
      <c r="D126" s="208" t="s">
        <v>58</v>
      </c>
      <c r="E126" s="209" t="s">
        <v>59</v>
      </c>
      <c r="F126" s="173"/>
      <c r="G126" s="173"/>
      <c r="H126" s="210" t="s">
        <v>58</v>
      </c>
      <c r="I126" s="211" t="s">
        <v>59</v>
      </c>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row>
    <row r="127" spans="1:60" x14ac:dyDescent="0.25">
      <c r="A127" s="590"/>
      <c r="B127" s="39"/>
      <c r="C127" s="215">
        <v>1</v>
      </c>
      <c r="D127" s="197">
        <f t="shared" ref="D127:D136" si="41">IF(H127&lt;&gt;"",VALUE(H127&amp;Kalenderjahr)," -")</f>
        <v>44197</v>
      </c>
      <c r="E127" s="198">
        <f t="shared" ref="E127:E136" si="42">IF(I127&lt;&gt;"",VALUE(I127&amp;Kalenderjahr)," -")</f>
        <v>44206</v>
      </c>
      <c r="F127" s="173"/>
      <c r="G127" s="174" t="s">
        <v>121</v>
      </c>
      <c r="H127" s="247" t="s">
        <v>20</v>
      </c>
      <c r="I127" s="248" t="s">
        <v>291</v>
      </c>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row>
    <row r="128" spans="1:60" x14ac:dyDescent="0.25">
      <c r="A128" s="590"/>
      <c r="B128" s="39"/>
      <c r="C128" s="215">
        <v>2</v>
      </c>
      <c r="D128" s="193">
        <f t="shared" si="41"/>
        <v>44210</v>
      </c>
      <c r="E128" s="194">
        <f t="shared" si="42"/>
        <v>44215</v>
      </c>
      <c r="F128" s="173"/>
      <c r="G128" s="174" t="s">
        <v>122</v>
      </c>
      <c r="H128" s="249" t="s">
        <v>292</v>
      </c>
      <c r="I128" s="250" t="s">
        <v>293</v>
      </c>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row>
    <row r="129" spans="1:32" x14ac:dyDescent="0.25">
      <c r="A129" s="590"/>
      <c r="B129" s="39"/>
      <c r="C129" s="215">
        <v>3</v>
      </c>
      <c r="D129" s="193">
        <f t="shared" si="41"/>
        <v>44413</v>
      </c>
      <c r="E129" s="194">
        <f t="shared" si="42"/>
        <v>44430</v>
      </c>
      <c r="F129" s="173"/>
      <c r="G129" s="174" t="s">
        <v>123</v>
      </c>
      <c r="H129" s="249" t="s">
        <v>188</v>
      </c>
      <c r="I129" s="250" t="s">
        <v>294</v>
      </c>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row>
    <row r="130" spans="1:32" x14ac:dyDescent="0.25">
      <c r="A130" s="590"/>
      <c r="B130" s="39"/>
      <c r="C130" s="215">
        <v>4</v>
      </c>
      <c r="D130" s="193" t="str">
        <f t="shared" si="41"/>
        <v xml:space="preserve"> -</v>
      </c>
      <c r="E130" s="194" t="str">
        <f t="shared" si="42"/>
        <v xml:space="preserve"> -</v>
      </c>
      <c r="F130" s="39"/>
      <c r="G130" s="39"/>
      <c r="H130" s="249"/>
      <c r="I130" s="250"/>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row>
    <row r="131" spans="1:32" x14ac:dyDescent="0.25">
      <c r="A131" s="590"/>
      <c r="B131" s="39"/>
      <c r="C131" s="215">
        <v>5</v>
      </c>
      <c r="D131" s="193" t="str">
        <f t="shared" si="41"/>
        <v xml:space="preserve"> -</v>
      </c>
      <c r="E131" s="194" t="str">
        <f t="shared" si="42"/>
        <v xml:space="preserve"> -</v>
      </c>
      <c r="F131" s="39"/>
      <c r="G131" s="39"/>
      <c r="H131" s="249"/>
      <c r="I131" s="250"/>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row>
    <row r="132" spans="1:32" x14ac:dyDescent="0.25">
      <c r="A132" s="590"/>
      <c r="B132" s="39"/>
      <c r="C132" s="215">
        <v>6</v>
      </c>
      <c r="D132" s="193" t="str">
        <f t="shared" si="41"/>
        <v xml:space="preserve"> -</v>
      </c>
      <c r="E132" s="194" t="str">
        <f t="shared" si="42"/>
        <v xml:space="preserve"> -</v>
      </c>
      <c r="F132" s="39"/>
      <c r="G132" s="39"/>
      <c r="H132" s="249"/>
      <c r="I132" s="250"/>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row>
    <row r="133" spans="1:32" x14ac:dyDescent="0.25">
      <c r="A133" s="590"/>
      <c r="B133" s="39"/>
      <c r="C133" s="215">
        <v>7</v>
      </c>
      <c r="D133" s="193" t="str">
        <f t="shared" si="41"/>
        <v xml:space="preserve"> -</v>
      </c>
      <c r="E133" s="194" t="str">
        <f t="shared" si="42"/>
        <v xml:space="preserve"> -</v>
      </c>
      <c r="F133" s="39"/>
      <c r="G133" s="39"/>
      <c r="H133" s="251"/>
      <c r="I133" s="252"/>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row>
    <row r="134" spans="1:32" x14ac:dyDescent="0.25">
      <c r="A134" s="590"/>
      <c r="B134" s="39"/>
      <c r="C134" s="215">
        <v>8</v>
      </c>
      <c r="D134" s="193" t="str">
        <f t="shared" si="41"/>
        <v xml:space="preserve"> -</v>
      </c>
      <c r="E134" s="194" t="str">
        <f t="shared" si="42"/>
        <v xml:space="preserve"> -</v>
      </c>
      <c r="F134" s="39"/>
      <c r="G134" s="39"/>
      <c r="H134" s="251"/>
      <c r="I134" s="252"/>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row>
    <row r="135" spans="1:32" x14ac:dyDescent="0.25">
      <c r="A135" s="590"/>
      <c r="B135" s="39"/>
      <c r="C135" s="215">
        <v>9</v>
      </c>
      <c r="D135" s="193" t="str">
        <f t="shared" si="41"/>
        <v xml:space="preserve"> -</v>
      </c>
      <c r="E135" s="194" t="str">
        <f t="shared" si="42"/>
        <v xml:space="preserve"> -</v>
      </c>
      <c r="F135" s="39"/>
      <c r="G135" s="39"/>
      <c r="H135" s="251"/>
      <c r="I135" s="252"/>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row>
    <row r="136" spans="1:32" ht="15.75" thickBot="1" x14ac:dyDescent="0.3">
      <c r="A136" s="590"/>
      <c r="B136" s="39"/>
      <c r="C136" s="216">
        <v>10</v>
      </c>
      <c r="D136" s="195" t="str">
        <f t="shared" si="41"/>
        <v xml:space="preserve"> -</v>
      </c>
      <c r="E136" s="196" t="str">
        <f t="shared" si="42"/>
        <v xml:space="preserve"> -</v>
      </c>
      <c r="F136" s="175"/>
      <c r="G136" s="176"/>
      <c r="H136" s="253"/>
      <c r="I136" s="254"/>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row>
    <row r="137" spans="1:32" ht="16.5" thickBot="1" x14ac:dyDescent="0.3">
      <c r="A137" s="590"/>
      <c r="B137" s="39"/>
      <c r="C137" s="178"/>
      <c r="D137" s="39"/>
      <c r="E137" s="39"/>
      <c r="F137" s="138"/>
      <c r="G137" s="138"/>
      <c r="H137" s="138"/>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row>
    <row r="138" spans="1:32" ht="16.5" thickBot="1" x14ac:dyDescent="0.3">
      <c r="A138" s="590"/>
      <c r="B138" s="39"/>
      <c r="C138" s="180" t="s">
        <v>116</v>
      </c>
      <c r="D138" s="577" t="s">
        <v>179</v>
      </c>
      <c r="E138" s="578"/>
      <c r="F138" s="172" t="s">
        <v>139</v>
      </c>
      <c r="G138" s="173"/>
      <c r="H138" s="138"/>
      <c r="I138" s="39"/>
      <c r="J138" s="93"/>
      <c r="K138" s="39"/>
      <c r="L138" s="39"/>
      <c r="M138" s="39"/>
      <c r="N138" s="39"/>
      <c r="O138" s="39"/>
      <c r="P138" s="39"/>
      <c r="Q138" s="39"/>
      <c r="R138" s="39"/>
      <c r="S138" s="39"/>
      <c r="T138" s="39"/>
      <c r="U138" s="39"/>
      <c r="V138" s="39"/>
      <c r="W138" s="39"/>
      <c r="X138" s="39"/>
      <c r="Y138" s="39"/>
      <c r="Z138" s="39"/>
      <c r="AA138" s="39"/>
      <c r="AB138" s="39"/>
      <c r="AC138" s="39"/>
      <c r="AD138" s="39"/>
      <c r="AE138" s="39"/>
      <c r="AF138" s="39"/>
    </row>
    <row r="139" spans="1:32" x14ac:dyDescent="0.25">
      <c r="A139" s="590"/>
      <c r="B139" s="39"/>
      <c r="C139" s="217"/>
      <c r="D139" s="212" t="s">
        <v>58</v>
      </c>
      <c r="E139" s="213" t="s">
        <v>59</v>
      </c>
      <c r="F139" s="173"/>
      <c r="G139" s="173"/>
      <c r="H139" s="210" t="s">
        <v>58</v>
      </c>
      <c r="I139" s="209" t="s">
        <v>59</v>
      </c>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row>
    <row r="140" spans="1:32" x14ac:dyDescent="0.25">
      <c r="A140" s="590"/>
      <c r="B140" s="39"/>
      <c r="C140" s="215">
        <v>1</v>
      </c>
      <c r="D140" s="197">
        <f t="shared" ref="D140:D149" si="43">IF(H140&lt;&gt;"",VALUE(H140&amp;Kalenderjahr)," -")</f>
        <v>44237</v>
      </c>
      <c r="E140" s="198">
        <f t="shared" ref="E140:E149" si="44">IF(I140&lt;&gt;"",VALUE(I140&amp;Kalenderjahr)," -")</f>
        <v>44243</v>
      </c>
      <c r="F140" s="173"/>
      <c r="G140" s="174" t="s">
        <v>121</v>
      </c>
      <c r="H140" s="255" t="s">
        <v>180</v>
      </c>
      <c r="I140" s="256" t="s">
        <v>181</v>
      </c>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row>
    <row r="141" spans="1:32" x14ac:dyDescent="0.25">
      <c r="A141" s="590"/>
      <c r="B141" s="39"/>
      <c r="C141" s="215">
        <v>2</v>
      </c>
      <c r="D141" s="193">
        <f t="shared" si="43"/>
        <v>44383</v>
      </c>
      <c r="E141" s="194">
        <f t="shared" si="44"/>
        <v>44395</v>
      </c>
      <c r="F141" s="173"/>
      <c r="G141" s="174" t="s">
        <v>122</v>
      </c>
      <c r="H141" s="257" t="s">
        <v>182</v>
      </c>
      <c r="I141" s="258" t="s">
        <v>183</v>
      </c>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row>
    <row r="142" spans="1:32" x14ac:dyDescent="0.25">
      <c r="A142" s="590"/>
      <c r="B142" s="39"/>
      <c r="C142" s="215">
        <v>3</v>
      </c>
      <c r="D142" s="193">
        <f t="shared" si="43"/>
        <v>44440</v>
      </c>
      <c r="E142" s="194">
        <f t="shared" si="44"/>
        <v>44454</v>
      </c>
      <c r="F142" s="173"/>
      <c r="G142" s="174" t="s">
        <v>123</v>
      </c>
      <c r="H142" s="259" t="s">
        <v>184</v>
      </c>
      <c r="I142" s="260" t="s">
        <v>185</v>
      </c>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row>
    <row r="143" spans="1:32" x14ac:dyDescent="0.25">
      <c r="A143" s="590"/>
      <c r="B143" s="39"/>
      <c r="C143" s="215">
        <v>4</v>
      </c>
      <c r="D143" s="193">
        <f t="shared" si="43"/>
        <v>44550</v>
      </c>
      <c r="E143" s="194">
        <f t="shared" si="44"/>
        <v>44561</v>
      </c>
      <c r="F143" s="39"/>
      <c r="G143" s="39"/>
      <c r="H143" s="259" t="s">
        <v>186</v>
      </c>
      <c r="I143" s="260" t="s">
        <v>78</v>
      </c>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row>
    <row r="144" spans="1:32" x14ac:dyDescent="0.25">
      <c r="A144" s="590"/>
      <c r="B144" s="39"/>
      <c r="C144" s="215">
        <v>5</v>
      </c>
      <c r="D144" s="193">
        <f t="shared" si="43"/>
        <v>44204</v>
      </c>
      <c r="E144" s="194">
        <f t="shared" si="44"/>
        <v>44207</v>
      </c>
      <c r="F144" s="39"/>
      <c r="G144" s="39"/>
      <c r="H144" s="259" t="s">
        <v>270</v>
      </c>
      <c r="I144" s="260" t="s">
        <v>271</v>
      </c>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row>
    <row r="145" spans="1:32" x14ac:dyDescent="0.25">
      <c r="A145" s="590"/>
      <c r="B145" s="39"/>
      <c r="C145" s="215">
        <v>6</v>
      </c>
      <c r="D145" s="193" t="str">
        <f t="shared" si="43"/>
        <v xml:space="preserve"> -</v>
      </c>
      <c r="E145" s="194" t="str">
        <f t="shared" si="44"/>
        <v xml:space="preserve"> -</v>
      </c>
      <c r="F145" s="39"/>
      <c r="G145" s="39"/>
      <c r="H145" s="259"/>
      <c r="I145" s="260"/>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row>
    <row r="146" spans="1:32" x14ac:dyDescent="0.25">
      <c r="A146" s="590"/>
      <c r="B146" s="39"/>
      <c r="C146" s="215">
        <v>7</v>
      </c>
      <c r="D146" s="193">
        <f t="shared" si="43"/>
        <v>44256</v>
      </c>
      <c r="E146" s="194">
        <f t="shared" si="44"/>
        <v>44270</v>
      </c>
      <c r="F146" s="39"/>
      <c r="G146" s="39"/>
      <c r="H146" s="259" t="s">
        <v>298</v>
      </c>
      <c r="I146" s="260" t="s">
        <v>299</v>
      </c>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row>
    <row r="147" spans="1:32" x14ac:dyDescent="0.25">
      <c r="A147" s="590"/>
      <c r="B147" s="39"/>
      <c r="C147" s="215">
        <v>8</v>
      </c>
      <c r="D147" s="193" t="str">
        <f t="shared" si="43"/>
        <v xml:space="preserve"> -</v>
      </c>
      <c r="E147" s="194" t="str">
        <f t="shared" si="44"/>
        <v xml:space="preserve"> -</v>
      </c>
      <c r="F147" s="39"/>
      <c r="G147" s="39"/>
      <c r="H147" s="259"/>
      <c r="I147" s="260"/>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row>
    <row r="148" spans="1:32" x14ac:dyDescent="0.25">
      <c r="A148" s="590"/>
      <c r="B148" s="39"/>
      <c r="C148" s="215">
        <v>9</v>
      </c>
      <c r="D148" s="193" t="str">
        <f t="shared" si="43"/>
        <v xml:space="preserve"> -</v>
      </c>
      <c r="E148" s="194" t="str">
        <f t="shared" si="44"/>
        <v xml:space="preserve"> -</v>
      </c>
      <c r="F148" s="39"/>
      <c r="G148" s="39"/>
      <c r="H148" s="259"/>
      <c r="I148" s="260"/>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row>
    <row r="149" spans="1:32" ht="15.75" thickBot="1" x14ac:dyDescent="0.3">
      <c r="A149" s="590"/>
      <c r="B149" s="39"/>
      <c r="C149" s="216">
        <v>10</v>
      </c>
      <c r="D149" s="195" t="str">
        <f t="shared" si="43"/>
        <v xml:space="preserve"> -</v>
      </c>
      <c r="E149" s="196" t="str">
        <f t="shared" si="44"/>
        <v xml:space="preserve"> -</v>
      </c>
      <c r="F149" s="175"/>
      <c r="G149" s="176"/>
      <c r="H149" s="261"/>
      <c r="I149" s="262"/>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row>
    <row r="150" spans="1:32" ht="16.5" thickBot="1" x14ac:dyDescent="0.3">
      <c r="A150" s="590"/>
      <c r="B150" s="39"/>
      <c r="C150" s="179"/>
      <c r="D150" s="39"/>
      <c r="E150" s="39"/>
      <c r="F150" s="138"/>
      <c r="G150" s="138"/>
      <c r="H150" s="138"/>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row>
    <row r="151" spans="1:32" ht="16.5" thickBot="1" x14ac:dyDescent="0.3">
      <c r="A151" s="590"/>
      <c r="B151" s="39"/>
      <c r="C151" s="180" t="s">
        <v>117</v>
      </c>
      <c r="D151" s="588" t="s">
        <v>187</v>
      </c>
      <c r="E151" s="589"/>
      <c r="F151" s="172" t="s">
        <v>139</v>
      </c>
      <c r="G151" s="173"/>
      <c r="H151" s="138"/>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row>
    <row r="152" spans="1:32" x14ac:dyDescent="0.25">
      <c r="A152" s="590"/>
      <c r="B152" s="39"/>
      <c r="C152" s="217"/>
      <c r="D152" s="212" t="s">
        <v>58</v>
      </c>
      <c r="E152" s="213" t="s">
        <v>59</v>
      </c>
      <c r="F152" s="173"/>
      <c r="G152" s="173"/>
      <c r="H152" s="210" t="s">
        <v>58</v>
      </c>
      <c r="I152" s="209" t="s">
        <v>59</v>
      </c>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row>
    <row r="153" spans="1:32" x14ac:dyDescent="0.25">
      <c r="A153" s="590"/>
      <c r="B153" s="39"/>
      <c r="C153" s="215">
        <v>1</v>
      </c>
      <c r="D153" s="191">
        <f t="shared" ref="D153:D162" si="45">IF(H153&lt;&gt;"",VALUE(H153&amp;Kalenderjahr)," -")</f>
        <v>44413</v>
      </c>
      <c r="E153" s="192">
        <f t="shared" ref="E153:E162" si="46">IF(I153&lt;&gt;"",VALUE(I153&amp;Kalenderjahr)," -")</f>
        <v>44418</v>
      </c>
      <c r="F153" s="173"/>
      <c r="G153" s="174" t="s">
        <v>121</v>
      </c>
      <c r="H153" s="255" t="s">
        <v>188</v>
      </c>
      <c r="I153" s="256" t="s">
        <v>189</v>
      </c>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row>
    <row r="154" spans="1:32" x14ac:dyDescent="0.25">
      <c r="A154" s="590"/>
      <c r="B154" s="39"/>
      <c r="C154" s="215">
        <v>2</v>
      </c>
      <c r="D154" s="193">
        <f t="shared" si="45"/>
        <v>44208</v>
      </c>
      <c r="E154" s="194">
        <f t="shared" si="46"/>
        <v>44211</v>
      </c>
      <c r="F154" s="173"/>
      <c r="G154" s="174" t="s">
        <v>122</v>
      </c>
      <c r="H154" s="257" t="s">
        <v>267</v>
      </c>
      <c r="I154" s="258" t="s">
        <v>263</v>
      </c>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row>
    <row r="155" spans="1:32" x14ac:dyDescent="0.25">
      <c r="A155" s="590"/>
      <c r="B155" s="39"/>
      <c r="C155" s="215">
        <v>3</v>
      </c>
      <c r="D155" s="193" t="str">
        <f t="shared" si="45"/>
        <v xml:space="preserve"> -</v>
      </c>
      <c r="E155" s="194" t="str">
        <f t="shared" si="46"/>
        <v xml:space="preserve"> -</v>
      </c>
      <c r="F155" s="173"/>
      <c r="G155" s="174" t="s">
        <v>123</v>
      </c>
      <c r="H155" s="259"/>
      <c r="I155" s="260"/>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row>
    <row r="156" spans="1:32" x14ac:dyDescent="0.25">
      <c r="A156" s="590"/>
      <c r="B156" s="39"/>
      <c r="C156" s="215">
        <v>4</v>
      </c>
      <c r="D156" s="193" t="str">
        <f t="shared" si="45"/>
        <v xml:space="preserve"> -</v>
      </c>
      <c r="E156" s="194" t="str">
        <f t="shared" si="46"/>
        <v xml:space="preserve"> -</v>
      </c>
      <c r="F156" s="173"/>
      <c r="G156" s="173"/>
      <c r="H156" s="259"/>
      <c r="I156" s="260"/>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row>
    <row r="157" spans="1:32" x14ac:dyDescent="0.25">
      <c r="A157" s="590"/>
      <c r="B157" s="39"/>
      <c r="C157" s="215">
        <v>5</v>
      </c>
      <c r="D157" s="193" t="str">
        <f t="shared" si="45"/>
        <v xml:space="preserve"> -</v>
      </c>
      <c r="E157" s="194" t="str">
        <f t="shared" si="46"/>
        <v xml:space="preserve"> -</v>
      </c>
      <c r="F157" s="173"/>
      <c r="G157" s="173"/>
      <c r="H157" s="259"/>
      <c r="I157" s="260"/>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row>
    <row r="158" spans="1:32" x14ac:dyDescent="0.25">
      <c r="A158" s="590"/>
      <c r="B158" s="39"/>
      <c r="C158" s="215">
        <v>6</v>
      </c>
      <c r="D158" s="193" t="str">
        <f t="shared" si="45"/>
        <v xml:space="preserve"> -</v>
      </c>
      <c r="E158" s="194" t="str">
        <f t="shared" si="46"/>
        <v xml:space="preserve"> -</v>
      </c>
      <c r="F158" s="39"/>
      <c r="G158" s="39"/>
      <c r="H158" s="259"/>
      <c r="I158" s="260"/>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row>
    <row r="159" spans="1:32" x14ac:dyDescent="0.25">
      <c r="A159" s="590"/>
      <c r="B159" s="39"/>
      <c r="C159" s="215">
        <v>7</v>
      </c>
      <c r="D159" s="193" t="str">
        <f t="shared" si="45"/>
        <v xml:space="preserve"> -</v>
      </c>
      <c r="E159" s="194" t="str">
        <f t="shared" si="46"/>
        <v xml:space="preserve"> -</v>
      </c>
      <c r="F159" s="39"/>
      <c r="G159" s="39"/>
      <c r="H159" s="259"/>
      <c r="I159" s="260"/>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row>
    <row r="160" spans="1:32" x14ac:dyDescent="0.25">
      <c r="A160" s="590"/>
      <c r="B160" s="39"/>
      <c r="C160" s="215">
        <v>8</v>
      </c>
      <c r="D160" s="193" t="str">
        <f t="shared" si="45"/>
        <v xml:space="preserve"> -</v>
      </c>
      <c r="E160" s="194" t="str">
        <f t="shared" si="46"/>
        <v xml:space="preserve"> -</v>
      </c>
      <c r="F160" s="39"/>
      <c r="G160" s="39"/>
      <c r="H160" s="259"/>
      <c r="I160" s="260"/>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row>
    <row r="161" spans="1:32" x14ac:dyDescent="0.25">
      <c r="A161" s="590"/>
      <c r="B161" s="39"/>
      <c r="C161" s="215">
        <v>9</v>
      </c>
      <c r="D161" s="193" t="str">
        <f t="shared" si="45"/>
        <v xml:space="preserve"> -</v>
      </c>
      <c r="E161" s="194" t="str">
        <f t="shared" si="46"/>
        <v xml:space="preserve"> -</v>
      </c>
      <c r="F161" s="39"/>
      <c r="G161" s="39"/>
      <c r="H161" s="259"/>
      <c r="I161" s="260"/>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row>
    <row r="162" spans="1:32" ht="15.75" thickBot="1" x14ac:dyDescent="0.3">
      <c r="A162" s="590"/>
      <c r="B162" s="39"/>
      <c r="C162" s="216">
        <v>10</v>
      </c>
      <c r="D162" s="195" t="str">
        <f t="shared" si="45"/>
        <v xml:space="preserve"> -</v>
      </c>
      <c r="E162" s="196" t="str">
        <f t="shared" si="46"/>
        <v xml:space="preserve"> -</v>
      </c>
      <c r="F162" s="175"/>
      <c r="G162" s="176"/>
      <c r="H162" s="261"/>
      <c r="I162" s="262"/>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row>
    <row r="163" spans="1:32" ht="15.75" thickBot="1" x14ac:dyDescent="0.3">
      <c r="A163" s="590"/>
      <c r="B163" s="39"/>
      <c r="C163" s="39"/>
      <c r="D163" s="138"/>
      <c r="E163" s="138"/>
      <c r="F163" s="44"/>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row>
    <row r="164" spans="1:32" ht="16.5" thickBot="1" x14ac:dyDescent="0.3">
      <c r="A164" s="590"/>
      <c r="B164" s="39"/>
      <c r="C164" s="180" t="s">
        <v>118</v>
      </c>
      <c r="D164" s="577" t="s">
        <v>190</v>
      </c>
      <c r="E164" s="578"/>
      <c r="F164" s="172" t="s">
        <v>139</v>
      </c>
      <c r="G164" s="173"/>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row>
    <row r="165" spans="1:32" x14ac:dyDescent="0.25">
      <c r="A165" s="590"/>
      <c r="B165" s="39"/>
      <c r="C165" s="217"/>
      <c r="D165" s="212" t="s">
        <v>58</v>
      </c>
      <c r="E165" s="213" t="s">
        <v>59</v>
      </c>
      <c r="F165" s="173"/>
      <c r="G165" s="173"/>
      <c r="H165" s="210" t="s">
        <v>60</v>
      </c>
      <c r="I165" s="209" t="s">
        <v>59</v>
      </c>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row>
    <row r="166" spans="1:32" x14ac:dyDescent="0.25">
      <c r="A166" s="590"/>
      <c r="B166" s="39"/>
      <c r="C166" s="215">
        <v>1</v>
      </c>
      <c r="D166" s="191">
        <f t="shared" ref="D166:D175" si="47">IF(H166&lt;&gt;"",VALUE(H166&amp;Kalenderjahr)," -")</f>
        <v>44457</v>
      </c>
      <c r="E166" s="192">
        <f t="shared" ref="E166:E175" si="48">IF(I166&lt;&gt;"",VALUE(I166&amp;Kalenderjahr)," -")</f>
        <v>44462</v>
      </c>
      <c r="F166" s="173"/>
      <c r="G166" s="174" t="s">
        <v>121</v>
      </c>
      <c r="H166" s="255" t="s">
        <v>191</v>
      </c>
      <c r="I166" s="256" t="s">
        <v>192</v>
      </c>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row>
    <row r="167" spans="1:32" x14ac:dyDescent="0.25">
      <c r="A167" s="590"/>
      <c r="B167" s="39"/>
      <c r="C167" s="215">
        <v>2</v>
      </c>
      <c r="D167" s="193">
        <f t="shared" si="47"/>
        <v>44197</v>
      </c>
      <c r="E167" s="194">
        <f t="shared" si="48"/>
        <v>44216</v>
      </c>
      <c r="F167" s="173"/>
      <c r="G167" s="174" t="s">
        <v>122</v>
      </c>
      <c r="H167" s="257" t="s">
        <v>20</v>
      </c>
      <c r="I167" s="258" t="s">
        <v>203</v>
      </c>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row>
    <row r="168" spans="1:32" x14ac:dyDescent="0.25">
      <c r="A168" s="590"/>
      <c r="B168" s="39"/>
      <c r="C168" s="215">
        <v>3</v>
      </c>
      <c r="D168" s="193">
        <f t="shared" si="47"/>
        <v>44249</v>
      </c>
      <c r="E168" s="194">
        <f t="shared" si="48"/>
        <v>44253</v>
      </c>
      <c r="F168" s="173"/>
      <c r="G168" s="174" t="s">
        <v>123</v>
      </c>
      <c r="H168" s="259" t="s">
        <v>278</v>
      </c>
      <c r="I168" s="260" t="s">
        <v>279</v>
      </c>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row>
    <row r="169" spans="1:32" x14ac:dyDescent="0.25">
      <c r="A169" s="590"/>
      <c r="B169" s="39"/>
      <c r="C169" s="215">
        <v>4</v>
      </c>
      <c r="D169" s="193" t="str">
        <f t="shared" si="47"/>
        <v xml:space="preserve"> -</v>
      </c>
      <c r="E169" s="194" t="str">
        <f t="shared" si="48"/>
        <v xml:space="preserve"> -</v>
      </c>
      <c r="F169" s="173"/>
      <c r="G169" s="173"/>
      <c r="H169" s="259"/>
      <c r="I169" s="260"/>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row>
    <row r="170" spans="1:32" x14ac:dyDescent="0.25">
      <c r="A170" s="590"/>
      <c r="B170" s="39"/>
      <c r="C170" s="215">
        <v>5</v>
      </c>
      <c r="D170" s="193" t="str">
        <f t="shared" si="47"/>
        <v xml:space="preserve"> -</v>
      </c>
      <c r="E170" s="194" t="str">
        <f t="shared" si="48"/>
        <v xml:space="preserve"> -</v>
      </c>
      <c r="F170" s="177"/>
      <c r="G170" s="177"/>
      <c r="H170" s="259"/>
      <c r="I170" s="260"/>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row>
    <row r="171" spans="1:32" x14ac:dyDescent="0.25">
      <c r="A171" s="590"/>
      <c r="B171" s="39"/>
      <c r="C171" s="215">
        <v>6</v>
      </c>
      <c r="D171" s="193" t="str">
        <f t="shared" si="47"/>
        <v xml:space="preserve"> -</v>
      </c>
      <c r="E171" s="194" t="str">
        <f t="shared" si="48"/>
        <v xml:space="preserve"> -</v>
      </c>
      <c r="F171" s="39"/>
      <c r="G171" s="39"/>
      <c r="H171" s="259"/>
      <c r="I171" s="260"/>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row>
    <row r="172" spans="1:32" x14ac:dyDescent="0.25">
      <c r="A172" s="590"/>
      <c r="B172" s="39"/>
      <c r="C172" s="215">
        <v>7</v>
      </c>
      <c r="D172" s="193" t="str">
        <f t="shared" si="47"/>
        <v xml:space="preserve"> -</v>
      </c>
      <c r="E172" s="194" t="str">
        <f t="shared" si="48"/>
        <v xml:space="preserve"> -</v>
      </c>
      <c r="F172" s="39"/>
      <c r="G172" s="39"/>
      <c r="H172" s="259"/>
      <c r="I172" s="260"/>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row>
    <row r="173" spans="1:32" x14ac:dyDescent="0.25">
      <c r="A173" s="590"/>
      <c r="B173" s="39"/>
      <c r="C173" s="215">
        <v>8</v>
      </c>
      <c r="D173" s="193" t="str">
        <f t="shared" si="47"/>
        <v xml:space="preserve"> -</v>
      </c>
      <c r="E173" s="194" t="str">
        <f t="shared" si="48"/>
        <v xml:space="preserve"> -</v>
      </c>
      <c r="F173" s="39"/>
      <c r="G173" s="39"/>
      <c r="H173" s="259"/>
      <c r="I173" s="260"/>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row>
    <row r="174" spans="1:32" x14ac:dyDescent="0.25">
      <c r="A174" s="590"/>
      <c r="B174" s="39"/>
      <c r="C174" s="215">
        <v>9</v>
      </c>
      <c r="D174" s="193" t="str">
        <f t="shared" si="47"/>
        <v xml:space="preserve"> -</v>
      </c>
      <c r="E174" s="194" t="str">
        <f t="shared" si="48"/>
        <v xml:space="preserve"> -</v>
      </c>
      <c r="F174" s="39"/>
      <c r="G174" s="39"/>
      <c r="H174" s="259"/>
      <c r="I174" s="260"/>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row>
    <row r="175" spans="1:32" ht="15.75" thickBot="1" x14ac:dyDescent="0.3">
      <c r="A175" s="590"/>
      <c r="B175" s="39"/>
      <c r="C175" s="216">
        <v>10</v>
      </c>
      <c r="D175" s="195" t="str">
        <f t="shared" si="47"/>
        <v xml:space="preserve"> -</v>
      </c>
      <c r="E175" s="196" t="str">
        <f t="shared" si="48"/>
        <v xml:space="preserve"> -</v>
      </c>
      <c r="F175" s="175"/>
      <c r="G175" s="176"/>
      <c r="H175" s="261"/>
      <c r="I175" s="262"/>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row>
    <row r="176" spans="1:32" ht="15.75" thickBot="1" x14ac:dyDescent="0.3">
      <c r="A176" s="590"/>
      <c r="B176" s="39"/>
      <c r="C176" s="39"/>
      <c r="D176" s="138"/>
      <c r="E176" s="138"/>
      <c r="F176" s="44"/>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row>
    <row r="177" spans="1:32" ht="16.5" thickBot="1" x14ac:dyDescent="0.3">
      <c r="A177" s="590"/>
      <c r="B177" s="39"/>
      <c r="C177" s="180" t="s">
        <v>119</v>
      </c>
      <c r="D177" s="577" t="s">
        <v>193</v>
      </c>
      <c r="E177" s="578"/>
      <c r="F177" s="172" t="s">
        <v>139</v>
      </c>
      <c r="G177" s="173"/>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row>
    <row r="178" spans="1:32" x14ac:dyDescent="0.25">
      <c r="A178" s="590"/>
      <c r="B178" s="39"/>
      <c r="C178" s="217"/>
      <c r="D178" s="212" t="s">
        <v>58</v>
      </c>
      <c r="E178" s="213" t="s">
        <v>59</v>
      </c>
      <c r="F178" s="173"/>
      <c r="G178" s="173"/>
      <c r="H178" s="210" t="s">
        <v>58</v>
      </c>
      <c r="I178" s="209" t="s">
        <v>59</v>
      </c>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row>
    <row r="179" spans="1:32" x14ac:dyDescent="0.25">
      <c r="A179" s="590"/>
      <c r="B179" s="39"/>
      <c r="C179" s="215">
        <v>1</v>
      </c>
      <c r="D179" s="191">
        <f t="shared" ref="D179:D188" si="49">IF(H179&lt;&gt;"",VALUE(H179&amp;Kalenderjahr)," -")</f>
        <v>44501</v>
      </c>
      <c r="E179" s="192">
        <f t="shared" ref="E179:E188" si="50">IF(I179&lt;&gt;"",VALUE(I179&amp;Kalenderjahr)," -")</f>
        <v>44505</v>
      </c>
      <c r="F179" s="173"/>
      <c r="G179" s="174" t="s">
        <v>121</v>
      </c>
      <c r="H179" s="255" t="s">
        <v>83</v>
      </c>
      <c r="I179" s="258" t="s">
        <v>177</v>
      </c>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row>
    <row r="180" spans="1:32" x14ac:dyDescent="0.25">
      <c r="A180" s="590"/>
      <c r="B180" s="39"/>
      <c r="C180" s="215">
        <v>2</v>
      </c>
      <c r="D180" s="193">
        <f t="shared" si="49"/>
        <v>44553</v>
      </c>
      <c r="E180" s="194">
        <f t="shared" si="50"/>
        <v>44561</v>
      </c>
      <c r="F180" s="173"/>
      <c r="G180" s="174" t="s">
        <v>122</v>
      </c>
      <c r="H180" s="257" t="s">
        <v>178</v>
      </c>
      <c r="I180" s="258" t="s">
        <v>78</v>
      </c>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row>
    <row r="181" spans="1:32" x14ac:dyDescent="0.25">
      <c r="A181" s="590"/>
      <c r="B181" s="39"/>
      <c r="C181" s="215">
        <v>3</v>
      </c>
      <c r="D181" s="193">
        <f t="shared" si="49"/>
        <v>44212</v>
      </c>
      <c r="E181" s="194">
        <f t="shared" si="50"/>
        <v>44217</v>
      </c>
      <c r="F181" s="173"/>
      <c r="G181" s="174" t="s">
        <v>123</v>
      </c>
      <c r="H181" s="259" t="s">
        <v>272</v>
      </c>
      <c r="I181" s="260" t="s">
        <v>273</v>
      </c>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row>
    <row r="182" spans="1:32" x14ac:dyDescent="0.25">
      <c r="A182" s="590"/>
      <c r="B182" s="39"/>
      <c r="C182" s="215">
        <v>4</v>
      </c>
      <c r="D182" s="193">
        <f t="shared" si="49"/>
        <v>44247</v>
      </c>
      <c r="E182" s="194">
        <f t="shared" si="50"/>
        <v>44254</v>
      </c>
      <c r="F182" s="173"/>
      <c r="G182" s="173"/>
      <c r="H182" s="259" t="s">
        <v>276</v>
      </c>
      <c r="I182" s="260" t="s">
        <v>277</v>
      </c>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row>
    <row r="183" spans="1:32" x14ac:dyDescent="0.25">
      <c r="A183" s="590"/>
      <c r="B183" s="39"/>
      <c r="C183" s="215">
        <v>5</v>
      </c>
      <c r="D183" s="193" t="str">
        <f t="shared" si="49"/>
        <v xml:space="preserve"> -</v>
      </c>
      <c r="E183" s="194" t="str">
        <f t="shared" si="50"/>
        <v xml:space="preserve"> -</v>
      </c>
      <c r="F183" s="173"/>
      <c r="G183" s="173"/>
      <c r="H183" s="259"/>
      <c r="I183" s="260"/>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row>
    <row r="184" spans="1:32" x14ac:dyDescent="0.25">
      <c r="A184" s="590"/>
      <c r="B184" s="39"/>
      <c r="C184" s="215">
        <v>6</v>
      </c>
      <c r="D184" s="193" t="str">
        <f t="shared" si="49"/>
        <v xml:space="preserve"> -</v>
      </c>
      <c r="E184" s="194" t="str">
        <f t="shared" si="50"/>
        <v xml:space="preserve"> -</v>
      </c>
      <c r="F184" s="39"/>
      <c r="G184" s="39"/>
      <c r="H184" s="259"/>
      <c r="I184" s="260"/>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row>
    <row r="185" spans="1:32" x14ac:dyDescent="0.25">
      <c r="A185" s="590"/>
      <c r="B185" s="39"/>
      <c r="C185" s="215">
        <v>7</v>
      </c>
      <c r="D185" s="193" t="str">
        <f t="shared" si="49"/>
        <v xml:space="preserve"> -</v>
      </c>
      <c r="E185" s="194" t="str">
        <f t="shared" si="50"/>
        <v xml:space="preserve"> -</v>
      </c>
      <c r="F185" s="39"/>
      <c r="G185" s="39"/>
      <c r="H185" s="259"/>
      <c r="I185" s="260"/>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row>
    <row r="186" spans="1:32" x14ac:dyDescent="0.25">
      <c r="A186" s="590"/>
      <c r="B186" s="39"/>
      <c r="C186" s="215">
        <v>8</v>
      </c>
      <c r="D186" s="193" t="str">
        <f t="shared" si="49"/>
        <v xml:space="preserve"> -</v>
      </c>
      <c r="E186" s="194" t="str">
        <f t="shared" si="50"/>
        <v xml:space="preserve"> -</v>
      </c>
      <c r="F186" s="39"/>
      <c r="G186" s="39"/>
      <c r="H186" s="259"/>
      <c r="I186" s="260"/>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row>
    <row r="187" spans="1:32" x14ac:dyDescent="0.25">
      <c r="A187" s="590"/>
      <c r="B187" s="39"/>
      <c r="C187" s="215">
        <v>9</v>
      </c>
      <c r="D187" s="193" t="str">
        <f t="shared" si="49"/>
        <v xml:space="preserve"> -</v>
      </c>
      <c r="E187" s="194" t="str">
        <f t="shared" si="50"/>
        <v xml:space="preserve"> -</v>
      </c>
      <c r="F187" s="39"/>
      <c r="G187" s="39"/>
      <c r="H187" s="259"/>
      <c r="I187" s="260"/>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row>
    <row r="188" spans="1:32" ht="15.75" thickBot="1" x14ac:dyDescent="0.3">
      <c r="A188" s="590"/>
      <c r="B188" s="39"/>
      <c r="C188" s="216">
        <v>10</v>
      </c>
      <c r="D188" s="195" t="str">
        <f t="shared" si="49"/>
        <v xml:space="preserve"> -</v>
      </c>
      <c r="E188" s="196" t="str">
        <f t="shared" si="50"/>
        <v xml:space="preserve"> -</v>
      </c>
      <c r="F188" s="175"/>
      <c r="G188" s="176"/>
      <c r="H188" s="261"/>
      <c r="I188" s="262"/>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row>
    <row r="189" spans="1:32" ht="15.75" thickBot="1" x14ac:dyDescent="0.3">
      <c r="A189" s="590"/>
      <c r="B189" s="39"/>
      <c r="C189" s="39"/>
      <c r="D189" s="138"/>
      <c r="E189" s="138"/>
      <c r="F189" s="44"/>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row>
    <row r="190" spans="1:32" ht="16.5" thickBot="1" x14ac:dyDescent="0.3">
      <c r="A190" s="590"/>
      <c r="B190" s="39"/>
      <c r="C190" s="180" t="s">
        <v>120</v>
      </c>
      <c r="D190" s="577" t="s">
        <v>284</v>
      </c>
      <c r="E190" s="578"/>
      <c r="F190" s="172" t="s">
        <v>139</v>
      </c>
      <c r="G190" s="173"/>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row>
    <row r="191" spans="1:32" x14ac:dyDescent="0.25">
      <c r="A191" s="590"/>
      <c r="B191" s="39"/>
      <c r="C191" s="217"/>
      <c r="D191" s="212" t="s">
        <v>58</v>
      </c>
      <c r="E191" s="213" t="s">
        <v>59</v>
      </c>
      <c r="F191" s="173"/>
      <c r="G191" s="173"/>
      <c r="H191" s="210" t="s">
        <v>58</v>
      </c>
      <c r="I191" s="209" t="s">
        <v>59</v>
      </c>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row>
    <row r="192" spans="1:32" x14ac:dyDescent="0.25">
      <c r="A192" s="590"/>
      <c r="B192" s="39"/>
      <c r="C192" s="215">
        <v>1</v>
      </c>
      <c r="D192" s="191">
        <f t="shared" ref="D192:D201" si="51">IF(H192&lt;&gt;"",VALUE(H192&amp;Kalenderjahr)," -")</f>
        <v>44542</v>
      </c>
      <c r="E192" s="192">
        <f t="shared" ref="E192:E201" si="52">IF(I192&lt;&gt;"",VALUE(I192&amp;Kalenderjahr)," -")</f>
        <v>44547</v>
      </c>
      <c r="F192" s="173"/>
      <c r="G192" s="174" t="s">
        <v>121</v>
      </c>
      <c r="H192" s="255" t="s">
        <v>287</v>
      </c>
      <c r="I192" s="256" t="s">
        <v>288</v>
      </c>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row>
    <row r="193" spans="1:32" x14ac:dyDescent="0.25">
      <c r="A193" s="590"/>
      <c r="B193" s="39"/>
      <c r="C193" s="215">
        <v>2</v>
      </c>
      <c r="D193" s="193" t="str">
        <f t="shared" si="51"/>
        <v xml:space="preserve"> -</v>
      </c>
      <c r="E193" s="194" t="str">
        <f t="shared" si="52"/>
        <v xml:space="preserve"> -</v>
      </c>
      <c r="F193" s="173"/>
      <c r="G193" s="174" t="s">
        <v>122</v>
      </c>
      <c r="H193" s="257"/>
      <c r="I193" s="258"/>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row>
    <row r="194" spans="1:32" x14ac:dyDescent="0.25">
      <c r="A194" s="590"/>
      <c r="B194" s="39"/>
      <c r="C194" s="215">
        <v>3</v>
      </c>
      <c r="D194" s="193" t="str">
        <f t="shared" si="51"/>
        <v xml:space="preserve"> -</v>
      </c>
      <c r="E194" s="194" t="str">
        <f t="shared" si="52"/>
        <v xml:space="preserve"> -</v>
      </c>
      <c r="F194" s="173"/>
      <c r="G194" s="174" t="s">
        <v>123</v>
      </c>
      <c r="H194" s="259"/>
      <c r="I194" s="260"/>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row>
    <row r="195" spans="1:32" x14ac:dyDescent="0.25">
      <c r="A195" s="590"/>
      <c r="B195" s="39"/>
      <c r="C195" s="215">
        <v>4</v>
      </c>
      <c r="D195" s="193" t="str">
        <f t="shared" si="51"/>
        <v xml:space="preserve"> -</v>
      </c>
      <c r="E195" s="194" t="str">
        <f t="shared" si="52"/>
        <v xml:space="preserve"> -</v>
      </c>
      <c r="F195" s="173"/>
      <c r="G195" s="173"/>
      <c r="H195" s="259"/>
      <c r="I195" s="260"/>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row>
    <row r="196" spans="1:32" x14ac:dyDescent="0.25">
      <c r="A196" s="590"/>
      <c r="B196" s="39"/>
      <c r="C196" s="215">
        <v>5</v>
      </c>
      <c r="D196" s="193" t="str">
        <f t="shared" si="51"/>
        <v xml:space="preserve"> -</v>
      </c>
      <c r="E196" s="194" t="str">
        <f t="shared" si="52"/>
        <v xml:space="preserve"> -</v>
      </c>
      <c r="F196" s="173"/>
      <c r="G196" s="173"/>
      <c r="H196" s="259"/>
      <c r="I196" s="260"/>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row>
    <row r="197" spans="1:32" x14ac:dyDescent="0.25">
      <c r="A197" s="590"/>
      <c r="B197" s="39"/>
      <c r="C197" s="215">
        <v>6</v>
      </c>
      <c r="D197" s="193" t="str">
        <f t="shared" si="51"/>
        <v xml:space="preserve"> -</v>
      </c>
      <c r="E197" s="194" t="str">
        <f t="shared" si="52"/>
        <v xml:space="preserve"> -</v>
      </c>
      <c r="F197" s="39"/>
      <c r="G197" s="39"/>
      <c r="H197" s="259"/>
      <c r="I197" s="260"/>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row>
    <row r="198" spans="1:32" x14ac:dyDescent="0.25">
      <c r="A198" s="590"/>
      <c r="B198" s="39"/>
      <c r="C198" s="215">
        <v>7</v>
      </c>
      <c r="D198" s="193" t="str">
        <f t="shared" si="51"/>
        <v xml:space="preserve"> -</v>
      </c>
      <c r="E198" s="194" t="str">
        <f t="shared" si="52"/>
        <v xml:space="preserve"> -</v>
      </c>
      <c r="F198" s="39"/>
      <c r="G198" s="39"/>
      <c r="H198" s="402"/>
      <c r="I198" s="403"/>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row>
    <row r="199" spans="1:32" x14ac:dyDescent="0.25">
      <c r="A199" s="590"/>
      <c r="B199" s="39"/>
      <c r="C199" s="215">
        <v>8</v>
      </c>
      <c r="D199" s="193" t="str">
        <f t="shared" si="51"/>
        <v xml:space="preserve"> -</v>
      </c>
      <c r="E199" s="194" t="str">
        <f t="shared" si="52"/>
        <v xml:space="preserve"> -</v>
      </c>
      <c r="F199" s="39"/>
      <c r="G199" s="39"/>
      <c r="H199" s="259"/>
      <c r="I199" s="260"/>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row>
    <row r="200" spans="1:32" x14ac:dyDescent="0.25">
      <c r="A200" s="590"/>
      <c r="B200" s="39"/>
      <c r="C200" s="215">
        <v>9</v>
      </c>
      <c r="D200" s="193" t="str">
        <f t="shared" si="51"/>
        <v xml:space="preserve"> -</v>
      </c>
      <c r="E200" s="194" t="str">
        <f t="shared" si="52"/>
        <v xml:space="preserve"> -</v>
      </c>
      <c r="F200" s="39"/>
      <c r="G200" s="39"/>
      <c r="H200" s="259"/>
      <c r="I200" s="260"/>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row>
    <row r="201" spans="1:32" ht="15.75" thickBot="1" x14ac:dyDescent="0.3">
      <c r="A201" s="590"/>
      <c r="B201" s="39"/>
      <c r="C201" s="216">
        <v>10</v>
      </c>
      <c r="D201" s="195" t="str">
        <f t="shared" si="51"/>
        <v xml:space="preserve"> -</v>
      </c>
      <c r="E201" s="196" t="str">
        <f t="shared" si="52"/>
        <v xml:space="preserve"> -</v>
      </c>
      <c r="F201" s="175"/>
      <c r="G201" s="176"/>
      <c r="H201" s="261"/>
      <c r="I201" s="262"/>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row>
    <row r="202" spans="1:32" ht="15.75" thickBot="1" x14ac:dyDescent="0.3">
      <c r="A202" s="590"/>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row>
    <row r="203" spans="1:32" ht="16.5" thickBot="1" x14ac:dyDescent="0.3">
      <c r="A203" s="590"/>
      <c r="B203" s="39"/>
      <c r="C203" s="180" t="s">
        <v>261</v>
      </c>
      <c r="D203" s="577" t="s">
        <v>285</v>
      </c>
      <c r="E203" s="578"/>
      <c r="F203" s="172" t="s">
        <v>139</v>
      </c>
      <c r="G203" s="173"/>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row>
    <row r="204" spans="1:32" x14ac:dyDescent="0.25">
      <c r="A204" s="590"/>
      <c r="B204" s="39"/>
      <c r="C204" s="217"/>
      <c r="D204" s="212" t="s">
        <v>58</v>
      </c>
      <c r="E204" s="213" t="s">
        <v>59</v>
      </c>
      <c r="F204" s="173"/>
      <c r="G204" s="173"/>
      <c r="H204" s="210" t="s">
        <v>58</v>
      </c>
      <c r="I204" s="209" t="s">
        <v>59</v>
      </c>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row>
    <row r="205" spans="1:32" x14ac:dyDescent="0.25">
      <c r="A205" s="590"/>
      <c r="B205" s="39"/>
      <c r="C205" s="215">
        <v>1</v>
      </c>
      <c r="D205" s="191">
        <f t="shared" ref="D205:D214" si="53">IF(H205&lt;&gt;"",VALUE(H205&amp;Kalenderjahr)," -")</f>
        <v>44223</v>
      </c>
      <c r="E205" s="192">
        <f t="shared" ref="E205:E214" si="54">IF(I205&lt;&gt;"",VALUE(I205&amp;Kalenderjahr)," -")</f>
        <v>44226</v>
      </c>
      <c r="F205" s="173"/>
      <c r="G205" s="174" t="s">
        <v>121</v>
      </c>
      <c r="H205" s="255" t="s">
        <v>269</v>
      </c>
      <c r="I205" s="256" t="s">
        <v>274</v>
      </c>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row>
    <row r="206" spans="1:32" x14ac:dyDescent="0.25">
      <c r="A206" s="590"/>
      <c r="B206" s="39"/>
      <c r="C206" s="215">
        <v>2</v>
      </c>
      <c r="D206" s="193">
        <f t="shared" si="53"/>
        <v>44232</v>
      </c>
      <c r="E206" s="194">
        <f t="shared" si="54"/>
        <v>44240</v>
      </c>
      <c r="F206" s="173"/>
      <c r="G206" s="174" t="s">
        <v>122</v>
      </c>
      <c r="H206" s="257" t="s">
        <v>280</v>
      </c>
      <c r="I206" s="258" t="s">
        <v>281</v>
      </c>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row>
    <row r="207" spans="1:32" x14ac:dyDescent="0.25">
      <c r="A207" s="590"/>
      <c r="B207" s="39"/>
      <c r="C207" s="215">
        <v>3</v>
      </c>
      <c r="D207" s="193" t="str">
        <f t="shared" si="53"/>
        <v xml:space="preserve"> -</v>
      </c>
      <c r="E207" s="194" t="str">
        <f t="shared" si="54"/>
        <v xml:space="preserve"> -</v>
      </c>
      <c r="F207" s="173"/>
      <c r="G207" s="174" t="s">
        <v>123</v>
      </c>
      <c r="H207" s="259"/>
      <c r="I207" s="260"/>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row>
    <row r="208" spans="1:32" x14ac:dyDescent="0.25">
      <c r="A208" s="590"/>
      <c r="B208" s="39"/>
      <c r="C208" s="215">
        <v>4</v>
      </c>
      <c r="D208" s="193" t="str">
        <f t="shared" si="53"/>
        <v xml:space="preserve"> -</v>
      </c>
      <c r="E208" s="194" t="str">
        <f t="shared" si="54"/>
        <v xml:space="preserve"> -</v>
      </c>
      <c r="F208" s="173"/>
      <c r="G208" s="173"/>
      <c r="H208" s="259"/>
      <c r="I208" s="260"/>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row>
    <row r="209" spans="1:32" x14ac:dyDescent="0.25">
      <c r="A209" s="590"/>
      <c r="B209" s="39"/>
      <c r="C209" s="215">
        <v>5</v>
      </c>
      <c r="D209" s="193" t="str">
        <f t="shared" si="53"/>
        <v xml:space="preserve"> -</v>
      </c>
      <c r="E209" s="194" t="str">
        <f t="shared" si="54"/>
        <v xml:space="preserve"> -</v>
      </c>
      <c r="F209" s="173"/>
      <c r="G209" s="173"/>
      <c r="H209" s="259"/>
      <c r="I209" s="260"/>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row>
    <row r="210" spans="1:32" x14ac:dyDescent="0.25">
      <c r="A210" s="590"/>
      <c r="B210" s="39"/>
      <c r="C210" s="215">
        <v>6</v>
      </c>
      <c r="D210" s="193" t="str">
        <f t="shared" si="53"/>
        <v xml:space="preserve"> -</v>
      </c>
      <c r="E210" s="194" t="str">
        <f t="shared" si="54"/>
        <v xml:space="preserve"> -</v>
      </c>
      <c r="F210" s="39"/>
      <c r="G210" s="39"/>
      <c r="H210" s="259"/>
      <c r="I210" s="260"/>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row>
    <row r="211" spans="1:32" x14ac:dyDescent="0.25">
      <c r="A211" s="590"/>
      <c r="B211" s="39"/>
      <c r="C211" s="215">
        <v>7</v>
      </c>
      <c r="D211" s="193" t="str">
        <f t="shared" si="53"/>
        <v xml:space="preserve"> -</v>
      </c>
      <c r="E211" s="194" t="str">
        <f t="shared" si="54"/>
        <v xml:space="preserve"> -</v>
      </c>
      <c r="F211" s="39"/>
      <c r="G211" s="39"/>
      <c r="H211" s="259"/>
      <c r="I211" s="260"/>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row>
    <row r="212" spans="1:32" x14ac:dyDescent="0.25">
      <c r="A212" s="590"/>
      <c r="B212" s="39"/>
      <c r="C212" s="215">
        <v>8</v>
      </c>
      <c r="D212" s="193" t="str">
        <f t="shared" si="53"/>
        <v xml:space="preserve"> -</v>
      </c>
      <c r="E212" s="194" t="str">
        <f t="shared" si="54"/>
        <v xml:space="preserve"> -</v>
      </c>
      <c r="F212" s="39"/>
      <c r="G212" s="39"/>
      <c r="H212" s="259"/>
      <c r="I212" s="260"/>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row>
    <row r="213" spans="1:32" x14ac:dyDescent="0.25">
      <c r="A213" s="590"/>
      <c r="B213" s="39"/>
      <c r="C213" s="215">
        <v>9</v>
      </c>
      <c r="D213" s="193" t="str">
        <f t="shared" si="53"/>
        <v xml:space="preserve"> -</v>
      </c>
      <c r="E213" s="194" t="str">
        <f t="shared" si="54"/>
        <v xml:space="preserve"> -</v>
      </c>
      <c r="F213" s="39"/>
      <c r="G213" s="39"/>
      <c r="H213" s="259"/>
      <c r="I213" s="260"/>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row>
    <row r="214" spans="1:32" ht="15.75" thickBot="1" x14ac:dyDescent="0.3">
      <c r="A214" s="590"/>
      <c r="B214" s="39"/>
      <c r="C214" s="216">
        <v>10</v>
      </c>
      <c r="D214" s="195" t="str">
        <f t="shared" si="53"/>
        <v xml:space="preserve"> -</v>
      </c>
      <c r="E214" s="196" t="str">
        <f t="shared" si="54"/>
        <v xml:space="preserve"> -</v>
      </c>
      <c r="F214" s="175"/>
      <c r="G214" s="176"/>
      <c r="H214" s="261"/>
      <c r="I214" s="262"/>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row>
    <row r="215" spans="1:32" ht="15.75" thickBot="1" x14ac:dyDescent="0.3">
      <c r="A215" s="590"/>
      <c r="B215" s="39"/>
      <c r="C215" s="39"/>
      <c r="D215" s="39"/>
      <c r="E215" s="39"/>
      <c r="F215" s="39"/>
      <c r="G215" s="39"/>
      <c r="H215" s="138"/>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row>
    <row r="216" spans="1:32" ht="16.5" thickBot="1" x14ac:dyDescent="0.3">
      <c r="A216" s="590"/>
      <c r="B216" s="39"/>
      <c r="C216" s="180" t="s">
        <v>262</v>
      </c>
      <c r="D216" s="577" t="s">
        <v>286</v>
      </c>
      <c r="E216" s="578"/>
      <c r="F216" s="172" t="s">
        <v>139</v>
      </c>
      <c r="G216" s="173"/>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row>
    <row r="217" spans="1:32" x14ac:dyDescent="0.25">
      <c r="A217" s="590"/>
      <c r="B217" s="39"/>
      <c r="C217" s="217"/>
      <c r="D217" s="212" t="s">
        <v>58</v>
      </c>
      <c r="E217" s="213" t="s">
        <v>59</v>
      </c>
      <c r="F217" s="173"/>
      <c r="G217" s="173"/>
      <c r="H217" s="210" t="s">
        <v>58</v>
      </c>
      <c r="I217" s="209" t="s">
        <v>59</v>
      </c>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row>
    <row r="218" spans="1:32" x14ac:dyDescent="0.25">
      <c r="A218" s="590"/>
      <c r="B218" s="39"/>
      <c r="C218" s="215">
        <v>1</v>
      </c>
      <c r="D218" s="191">
        <f t="shared" ref="D218:D227" si="55">IF(H218&lt;&gt;"",VALUE(H218&amp;Kalenderjahr)," -")</f>
        <v>44199</v>
      </c>
      <c r="E218" s="192">
        <f t="shared" ref="E218:E227" si="56">IF(I218&lt;&gt;"",VALUE(I218&amp;Kalenderjahr)," -")</f>
        <v>44208</v>
      </c>
      <c r="F218" s="173"/>
      <c r="G218" s="174" t="s">
        <v>121</v>
      </c>
      <c r="H218" s="255" t="s">
        <v>266</v>
      </c>
      <c r="I218" s="256" t="s">
        <v>267</v>
      </c>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row>
    <row r="219" spans="1:32" x14ac:dyDescent="0.25">
      <c r="A219" s="590"/>
      <c r="B219" s="39"/>
      <c r="C219" s="215">
        <v>2</v>
      </c>
      <c r="D219" s="193">
        <f t="shared" si="55"/>
        <v>44213</v>
      </c>
      <c r="E219" s="194">
        <f t="shared" si="56"/>
        <v>44218</v>
      </c>
      <c r="F219" s="173"/>
      <c r="G219" s="174" t="s">
        <v>122</v>
      </c>
      <c r="H219" s="257" t="s">
        <v>268</v>
      </c>
      <c r="I219" s="258" t="s">
        <v>264</v>
      </c>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row>
    <row r="220" spans="1:32" x14ac:dyDescent="0.25">
      <c r="A220" s="590"/>
      <c r="B220" s="39"/>
      <c r="C220" s="215">
        <v>3</v>
      </c>
      <c r="D220" s="193">
        <f t="shared" si="55"/>
        <v>44221</v>
      </c>
      <c r="E220" s="194">
        <f t="shared" si="56"/>
        <v>44223</v>
      </c>
      <c r="F220" s="173"/>
      <c r="G220" s="174" t="s">
        <v>123</v>
      </c>
      <c r="H220" s="259" t="s">
        <v>265</v>
      </c>
      <c r="I220" s="260" t="s">
        <v>269</v>
      </c>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row>
    <row r="221" spans="1:32" x14ac:dyDescent="0.25">
      <c r="A221" s="590"/>
      <c r="B221" s="39"/>
      <c r="C221" s="215">
        <v>4</v>
      </c>
      <c r="D221" s="193">
        <f t="shared" si="55"/>
        <v>44243</v>
      </c>
      <c r="E221" s="194">
        <f t="shared" si="56"/>
        <v>44249</v>
      </c>
      <c r="F221" s="173"/>
      <c r="G221" s="173"/>
      <c r="H221" s="259" t="s">
        <v>181</v>
      </c>
      <c r="I221" s="260" t="s">
        <v>278</v>
      </c>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row>
    <row r="222" spans="1:32" x14ac:dyDescent="0.25">
      <c r="A222" s="590"/>
      <c r="B222" s="39"/>
      <c r="C222" s="215">
        <v>5</v>
      </c>
      <c r="D222" s="193" t="str">
        <f t="shared" si="55"/>
        <v xml:space="preserve"> -</v>
      </c>
      <c r="E222" s="194" t="str">
        <f t="shared" si="56"/>
        <v xml:space="preserve"> -</v>
      </c>
      <c r="F222" s="173"/>
      <c r="G222" s="173"/>
      <c r="H222" s="259"/>
      <c r="I222" s="260"/>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row>
    <row r="223" spans="1:32" x14ac:dyDescent="0.25">
      <c r="A223" s="590"/>
      <c r="B223" s="39"/>
      <c r="C223" s="215">
        <v>6</v>
      </c>
      <c r="D223" s="193" t="str">
        <f t="shared" si="55"/>
        <v xml:space="preserve"> -</v>
      </c>
      <c r="E223" s="194" t="str">
        <f t="shared" si="56"/>
        <v xml:space="preserve"> -</v>
      </c>
      <c r="F223" s="39"/>
      <c r="G223" s="39"/>
      <c r="H223" s="259"/>
      <c r="I223" s="260"/>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row>
    <row r="224" spans="1:32" x14ac:dyDescent="0.25">
      <c r="A224" s="590"/>
      <c r="B224" s="39"/>
      <c r="C224" s="215">
        <v>7</v>
      </c>
      <c r="D224" s="193">
        <f t="shared" si="55"/>
        <v>44533</v>
      </c>
      <c r="E224" s="194">
        <f t="shared" si="56"/>
        <v>44540</v>
      </c>
      <c r="F224" s="39"/>
      <c r="G224" s="39"/>
      <c r="H224" s="259" t="s">
        <v>282</v>
      </c>
      <c r="I224" s="260" t="s">
        <v>283</v>
      </c>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row>
    <row r="225" spans="1:108" x14ac:dyDescent="0.25">
      <c r="A225" s="590"/>
      <c r="B225" s="39"/>
      <c r="C225" s="215">
        <v>8</v>
      </c>
      <c r="D225" s="193" t="str">
        <f t="shared" si="55"/>
        <v xml:space="preserve"> -</v>
      </c>
      <c r="E225" s="194" t="str">
        <f t="shared" si="56"/>
        <v xml:space="preserve"> -</v>
      </c>
      <c r="F225" s="39"/>
      <c r="G225" s="39"/>
      <c r="H225" s="259"/>
      <c r="I225" s="260"/>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row>
    <row r="226" spans="1:108" x14ac:dyDescent="0.25">
      <c r="A226" s="590"/>
      <c r="B226" s="39"/>
      <c r="C226" s="215">
        <v>9</v>
      </c>
      <c r="D226" s="193" t="str">
        <f t="shared" si="55"/>
        <v xml:space="preserve"> -</v>
      </c>
      <c r="E226" s="194" t="str">
        <f t="shared" si="56"/>
        <v xml:space="preserve"> -</v>
      </c>
      <c r="F226" s="39"/>
      <c r="G226" s="39"/>
      <c r="H226" s="259"/>
      <c r="I226" s="260"/>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row>
    <row r="227" spans="1:108" ht="15.75" thickBot="1" x14ac:dyDescent="0.3">
      <c r="A227" s="590"/>
      <c r="B227" s="39"/>
      <c r="C227" s="216">
        <v>10</v>
      </c>
      <c r="D227" s="195" t="str">
        <f t="shared" si="55"/>
        <v xml:space="preserve"> -</v>
      </c>
      <c r="E227" s="196" t="str">
        <f t="shared" si="56"/>
        <v xml:space="preserve"> -</v>
      </c>
      <c r="F227" s="175"/>
      <c r="G227" s="176"/>
      <c r="H227" s="261"/>
      <c r="I227" s="262"/>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row>
    <row r="228" spans="1:108" x14ac:dyDescent="0.25">
      <c r="A228" s="590"/>
      <c r="B228" s="39"/>
      <c r="C228" s="39"/>
      <c r="D228" s="39"/>
      <c r="E228" s="39"/>
      <c r="F228" s="39"/>
      <c r="G228" s="39"/>
      <c r="H228" s="138"/>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row>
    <row r="229" spans="1:108" ht="18.75" x14ac:dyDescent="0.25">
      <c r="A229" s="154" t="s">
        <v>208</v>
      </c>
      <c r="B229" s="155"/>
      <c r="C229" s="117"/>
      <c r="D229" s="117"/>
      <c r="E229" s="117"/>
      <c r="F229" s="117"/>
      <c r="G229" s="123"/>
      <c r="H229" s="123"/>
      <c r="I229" s="124"/>
      <c r="J229" s="125"/>
      <c r="K229" s="125"/>
      <c r="L229" s="124"/>
      <c r="M229" s="124"/>
      <c r="N229" s="126"/>
      <c r="O229" s="124"/>
      <c r="P229" s="125"/>
      <c r="Q229" s="125"/>
      <c r="R229" s="124"/>
      <c r="S229" s="124"/>
      <c r="T229" s="117"/>
      <c r="U229" s="127"/>
      <c r="V229" s="128"/>
      <c r="W229" s="128"/>
      <c r="X229" s="127"/>
      <c r="Y229" s="127"/>
      <c r="Z229" s="126"/>
      <c r="AA229" s="127"/>
      <c r="AB229" s="128"/>
      <c r="AC229" s="128"/>
      <c r="AD229" s="127"/>
      <c r="AE229" s="127"/>
      <c r="AF229" s="126"/>
      <c r="AG229" s="22"/>
      <c r="AH229" s="33"/>
      <c r="AI229" s="33"/>
      <c r="AJ229" s="22"/>
      <c r="AK229" s="22"/>
      <c r="AL229" s="11"/>
      <c r="AM229" s="22"/>
      <c r="AN229" s="33"/>
      <c r="AO229" s="33"/>
      <c r="AP229" s="22"/>
      <c r="AQ229" s="22"/>
      <c r="AR229" s="11"/>
      <c r="AS229" s="22"/>
      <c r="AT229" s="33"/>
      <c r="AU229" s="33"/>
      <c r="AV229" s="22"/>
      <c r="AW229" s="22"/>
      <c r="AX229" s="11"/>
      <c r="AY229" s="22"/>
      <c r="AZ229" s="33"/>
      <c r="BA229" s="33"/>
      <c r="BB229" s="22"/>
      <c r="BC229" s="22"/>
      <c r="BD229" s="11"/>
      <c r="BE229" s="11"/>
      <c r="BF229" s="11"/>
      <c r="BG229" s="22"/>
      <c r="BH229" s="33"/>
      <c r="BI229" s="33"/>
      <c r="BJ229" s="22"/>
      <c r="BK229" s="22"/>
      <c r="BL229" s="11"/>
      <c r="BM229" s="22"/>
      <c r="BN229" s="33"/>
      <c r="BO229" s="33"/>
      <c r="BP229" s="22"/>
      <c r="BQ229" s="22"/>
      <c r="BR229" s="11"/>
      <c r="BS229" s="22"/>
      <c r="BT229" s="33"/>
      <c r="BU229" s="33"/>
      <c r="BV229" s="22"/>
      <c r="BW229" s="22"/>
      <c r="BX229" s="11"/>
      <c r="BY229" s="22"/>
      <c r="BZ229" s="33"/>
      <c r="CA229" s="33"/>
      <c r="CB229" s="22"/>
      <c r="CC229" s="22"/>
      <c r="CD229" s="11"/>
      <c r="CE229" s="22"/>
      <c r="CF229" s="33"/>
      <c r="CG229" s="33"/>
      <c r="CH229" s="22"/>
      <c r="CI229" s="22"/>
      <c r="CJ229" s="11"/>
      <c r="CK229" s="22"/>
      <c r="CL229" s="33"/>
      <c r="CM229" s="33"/>
      <c r="CN229" s="22"/>
      <c r="CO229" s="22"/>
      <c r="CP229" s="11"/>
      <c r="CQ229" s="22"/>
      <c r="CR229" s="33"/>
      <c r="CS229" s="33"/>
      <c r="CT229" s="22"/>
      <c r="CU229" s="22"/>
      <c r="CV229" s="11"/>
      <c r="CW229" s="22"/>
      <c r="CX229" s="33"/>
      <c r="CY229" s="33"/>
      <c r="CZ229" s="22"/>
      <c r="DA229" s="22"/>
      <c r="DB229" s="11"/>
      <c r="DC229" s="15"/>
      <c r="DD229" s="15"/>
    </row>
    <row r="230" spans="1:108" ht="15.75" customHeight="1" thickBot="1" x14ac:dyDescent="0.3">
      <c r="A230" s="583" t="s">
        <v>226</v>
      </c>
      <c r="B230" s="15"/>
      <c r="C230" s="15"/>
      <c r="D230" s="15"/>
      <c r="E230" s="15"/>
      <c r="F230" s="15"/>
      <c r="G230" s="150"/>
      <c r="H230" s="150"/>
      <c r="I230" s="103"/>
      <c r="J230" s="137"/>
      <c r="K230" s="137"/>
      <c r="L230" s="103"/>
      <c r="M230" s="103"/>
      <c r="N230" s="11"/>
      <c r="O230" s="103"/>
      <c r="P230" s="137"/>
      <c r="Q230" s="137"/>
      <c r="R230" s="103"/>
      <c r="S230" s="103"/>
      <c r="T230" s="15"/>
      <c r="U230" s="140"/>
      <c r="V230" s="139"/>
      <c r="W230" s="139"/>
      <c r="X230" s="140"/>
      <c r="Y230" s="140"/>
      <c r="Z230" s="11"/>
      <c r="AA230" s="140"/>
      <c r="AB230" s="139"/>
      <c r="AC230" s="139"/>
      <c r="AD230" s="140"/>
      <c r="AE230" s="140"/>
      <c r="AF230" s="11"/>
      <c r="AG230" s="140"/>
      <c r="AH230" s="139"/>
      <c r="AI230" s="139"/>
      <c r="AJ230" s="140"/>
      <c r="AK230" s="140"/>
      <c r="AL230" s="11"/>
      <c r="AM230" s="140"/>
      <c r="AN230" s="139"/>
      <c r="AO230" s="33"/>
      <c r="AP230" s="22"/>
      <c r="AQ230" s="22"/>
      <c r="AR230" s="11"/>
      <c r="AS230" s="22"/>
      <c r="AT230" s="33"/>
      <c r="AU230" s="33"/>
      <c r="AV230" s="22"/>
      <c r="AW230" s="22"/>
      <c r="AX230" s="11"/>
      <c r="AY230" s="22"/>
      <c r="AZ230" s="33"/>
      <c r="BA230" s="33"/>
      <c r="BB230" s="22"/>
      <c r="BC230" s="22"/>
      <c r="BD230" s="11"/>
      <c r="BE230" s="11"/>
      <c r="BF230" s="11"/>
      <c r="BG230" s="22"/>
      <c r="BH230" s="33"/>
      <c r="BI230" s="33"/>
      <c r="BJ230" s="22"/>
      <c r="BK230" s="22"/>
      <c r="BL230" s="11"/>
      <c r="BM230" s="22"/>
      <c r="BN230" s="33"/>
      <c r="BO230" s="33"/>
      <c r="BP230" s="22"/>
      <c r="BQ230" s="22"/>
      <c r="BR230" s="11"/>
      <c r="BS230" s="22"/>
      <c r="BT230" s="33"/>
      <c r="BU230" s="33"/>
      <c r="BV230" s="22"/>
      <c r="BW230" s="22"/>
      <c r="BX230" s="11"/>
      <c r="BY230" s="22"/>
      <c r="BZ230" s="33"/>
      <c r="CA230" s="33"/>
      <c r="CB230" s="22"/>
      <c r="CC230" s="22"/>
      <c r="CD230" s="11"/>
      <c r="CE230" s="22"/>
      <c r="CF230" s="33"/>
      <c r="CG230" s="33"/>
      <c r="CH230" s="22"/>
      <c r="CI230" s="22"/>
      <c r="CJ230" s="11"/>
      <c r="CK230" s="22"/>
      <c r="CL230" s="33"/>
      <c r="CM230" s="33"/>
      <c r="CN230" s="22"/>
      <c r="CO230" s="22"/>
      <c r="CP230" s="11"/>
      <c r="CQ230" s="22"/>
      <c r="CR230" s="33"/>
      <c r="CS230" s="33"/>
      <c r="CT230" s="22"/>
      <c r="CU230" s="22"/>
      <c r="CV230" s="11"/>
      <c r="CW230" s="22"/>
      <c r="CX230" s="33"/>
      <c r="CY230" s="33"/>
      <c r="CZ230" s="22"/>
      <c r="DA230" s="22"/>
      <c r="DB230" s="11"/>
      <c r="DC230" s="15"/>
      <c r="DD230" s="15"/>
    </row>
    <row r="231" spans="1:108" x14ac:dyDescent="0.25">
      <c r="A231" s="583"/>
      <c r="B231" s="15"/>
      <c r="C231" s="574" t="s">
        <v>206</v>
      </c>
      <c r="D231" s="575"/>
      <c r="E231" s="575"/>
      <c r="F231" s="576"/>
      <c r="G231" s="15"/>
      <c r="H231" s="15"/>
      <c r="I231" s="103"/>
      <c r="J231" s="601"/>
      <c r="K231" s="601"/>
      <c r="L231" s="602"/>
      <c r="M231" s="602"/>
      <c r="N231" s="153"/>
      <c r="O231" s="103"/>
      <c r="P231" s="601"/>
      <c r="Q231" s="601"/>
      <c r="R231" s="602"/>
      <c r="S231" s="602"/>
      <c r="T231" s="15"/>
      <c r="U231" s="140"/>
      <c r="V231" s="599"/>
      <c r="W231" s="599"/>
      <c r="X231" s="600"/>
      <c r="Y231" s="600"/>
      <c r="Z231" s="11"/>
      <c r="AA231" s="140"/>
      <c r="AB231" s="599"/>
      <c r="AC231" s="599"/>
      <c r="AD231" s="600"/>
      <c r="AE231" s="600"/>
      <c r="AF231" s="11"/>
      <c r="AG231" s="140"/>
      <c r="AH231" s="599"/>
      <c r="AI231" s="599"/>
      <c r="AJ231" s="600"/>
      <c r="AK231" s="600"/>
      <c r="AL231" s="11"/>
      <c r="AM231" s="22"/>
      <c r="AN231" s="599"/>
      <c r="AO231" s="599"/>
      <c r="AP231" s="600"/>
      <c r="AQ231" s="600"/>
      <c r="AR231" s="11"/>
      <c r="AS231" s="22"/>
      <c r="AT231" s="599"/>
      <c r="AU231" s="599"/>
      <c r="AV231" s="600"/>
      <c r="AW231" s="600"/>
      <c r="AX231" s="11"/>
      <c r="AY231" s="22"/>
      <c r="AZ231" s="599"/>
      <c r="BA231" s="599"/>
      <c r="BB231" s="600"/>
      <c r="BC231" s="600"/>
      <c r="BD231" s="11"/>
      <c r="BE231" s="11"/>
      <c r="BF231" s="11"/>
      <c r="BG231" s="22"/>
      <c r="BH231" s="599"/>
      <c r="BI231" s="599"/>
      <c r="BJ231" s="600"/>
      <c r="BK231" s="600"/>
      <c r="BL231" s="11"/>
      <c r="BM231" s="22"/>
      <c r="BN231" s="599"/>
      <c r="BO231" s="599"/>
      <c r="BP231" s="340"/>
      <c r="BQ231" s="340" t="s">
        <v>207</v>
      </c>
      <c r="BR231" s="11"/>
      <c r="BS231" s="22"/>
      <c r="BT231" s="338"/>
      <c r="BU231" s="338"/>
      <c r="BV231" s="340"/>
      <c r="BW231" s="340"/>
      <c r="BX231" s="11"/>
      <c r="BY231" s="22"/>
      <c r="BZ231" s="599"/>
      <c r="CA231" s="599"/>
      <c r="CB231" s="600"/>
      <c r="CC231" s="600"/>
      <c r="CD231" s="11"/>
      <c r="CE231" s="22"/>
      <c r="CF231" s="599"/>
      <c r="CG231" s="599"/>
      <c r="CH231" s="600"/>
      <c r="CI231" s="600"/>
      <c r="CJ231" s="11"/>
      <c r="CK231" s="22"/>
      <c r="CL231" s="599"/>
      <c r="CM231" s="599"/>
      <c r="CN231" s="600"/>
      <c r="CO231" s="600"/>
      <c r="CP231" s="11"/>
      <c r="CQ231" s="22"/>
      <c r="CR231" s="599"/>
      <c r="CS231" s="599"/>
      <c r="CT231" s="600"/>
      <c r="CU231" s="600"/>
      <c r="CV231" s="11"/>
      <c r="CW231" s="22"/>
      <c r="CX231" s="599"/>
      <c r="CY231" s="599"/>
      <c r="CZ231" s="600"/>
      <c r="DA231" s="600"/>
      <c r="DB231" s="11"/>
      <c r="DC231" s="15"/>
    </row>
    <row r="232" spans="1:108" x14ac:dyDescent="0.25">
      <c r="A232" s="583"/>
      <c r="B232" s="15"/>
      <c r="C232" s="118"/>
      <c r="D232" s="119" t="s">
        <v>26</v>
      </c>
      <c r="E232" s="119" t="s">
        <v>29</v>
      </c>
      <c r="F232" s="120" t="s">
        <v>28</v>
      </c>
      <c r="G232" s="131"/>
      <c r="H232" s="15"/>
      <c r="I232" s="103"/>
      <c r="J232" s="95"/>
      <c r="L232" s="95"/>
      <c r="M232" s="337"/>
      <c r="N232" s="337"/>
      <c r="O232" s="11"/>
      <c r="P232" s="350"/>
      <c r="Q232" s="11"/>
      <c r="R232" s="350"/>
      <c r="S232" s="11"/>
      <c r="T232" s="350"/>
      <c r="U232" s="11"/>
      <c r="V232" s="350"/>
      <c r="W232" s="11"/>
      <c r="X232" s="350"/>
      <c r="Y232" s="11"/>
      <c r="Z232" s="350"/>
      <c r="AA232" s="11"/>
      <c r="AB232" s="350"/>
      <c r="AC232" s="11"/>
      <c r="AD232" s="350"/>
      <c r="AE232" s="11"/>
      <c r="AF232" s="350"/>
      <c r="AG232" s="11"/>
      <c r="AH232" s="350"/>
      <c r="AI232" s="350"/>
      <c r="AJ232" s="350"/>
      <c r="AK232" s="350"/>
      <c r="AL232" s="350"/>
      <c r="AM232" s="350"/>
      <c r="AN232" s="350"/>
      <c r="AO232" s="350"/>
      <c r="AP232" s="350"/>
      <c r="AQ232" s="350"/>
      <c r="AR232" s="350"/>
      <c r="AS232" s="350"/>
      <c r="AT232" s="350"/>
      <c r="AU232" s="350"/>
      <c r="AV232" s="350"/>
      <c r="AW232" s="350"/>
      <c r="AX232" s="350"/>
      <c r="AY232" s="350"/>
      <c r="AZ232" s="350"/>
      <c r="BA232" s="350"/>
      <c r="BB232" s="350"/>
      <c r="BC232" s="350"/>
      <c r="BD232" s="350"/>
      <c r="BE232" s="350"/>
      <c r="BF232" s="350"/>
      <c r="BG232" s="350"/>
      <c r="BH232" s="350"/>
      <c r="BI232" s="350"/>
      <c r="BJ232" s="350"/>
      <c r="BK232" s="350"/>
      <c r="BL232" s="350"/>
      <c r="BM232" s="350"/>
      <c r="BN232" s="350"/>
      <c r="BO232" s="350"/>
      <c r="BP232" s="350"/>
      <c r="BQ232" s="340"/>
      <c r="BR232" s="11"/>
      <c r="BS232" s="331"/>
      <c r="BT232" s="338"/>
      <c r="BU232" s="338"/>
      <c r="BV232" s="340"/>
      <c r="BW232" s="340"/>
      <c r="BX232" s="11"/>
      <c r="BY232" s="339">
        <v>1</v>
      </c>
      <c r="BZ232" s="338"/>
      <c r="CA232" s="338">
        <v>2</v>
      </c>
      <c r="CB232" s="340"/>
      <c r="CC232" s="340"/>
      <c r="CD232" s="11"/>
      <c r="CE232" s="331"/>
      <c r="CF232" s="338"/>
      <c r="CG232" s="338"/>
      <c r="CH232" s="340"/>
      <c r="CI232" s="340"/>
      <c r="CJ232" s="11"/>
      <c r="CK232" s="331"/>
      <c r="CL232" s="338"/>
      <c r="CM232" s="338"/>
      <c r="CN232" s="340"/>
      <c r="CO232" s="340"/>
      <c r="CP232" s="11"/>
      <c r="CQ232" s="331"/>
      <c r="CR232" s="338"/>
      <c r="CS232" s="338"/>
      <c r="CT232" s="340"/>
      <c r="CU232" s="340"/>
      <c r="CV232" s="11"/>
      <c r="CW232" s="331"/>
      <c r="CX232" s="338"/>
      <c r="CY232" s="338"/>
      <c r="CZ232" s="340"/>
      <c r="DA232" s="340"/>
      <c r="DB232" s="11"/>
    </row>
    <row r="233" spans="1:108" x14ac:dyDescent="0.25">
      <c r="A233" s="583"/>
      <c r="B233" s="15"/>
      <c r="C233" s="222">
        <v>1</v>
      </c>
      <c r="D233" s="143">
        <f>IF(Ereignistabelle[[#This Row],[Berechnungsregel]]&lt;&gt;"",VALUE(F233&amp;Kalenderjahr),"-")</f>
        <v>44245</v>
      </c>
      <c r="E233" s="263" t="s">
        <v>195</v>
      </c>
      <c r="F233" s="264" t="s">
        <v>194</v>
      </c>
      <c r="G233" s="200" t="s">
        <v>140</v>
      </c>
      <c r="H233" s="199"/>
      <c r="I233" s="103"/>
      <c r="J233" s="337"/>
      <c r="L233" s="337"/>
      <c r="M233" s="337"/>
      <c r="N233" s="337"/>
      <c r="O233" s="11"/>
      <c r="P233" s="368"/>
      <c r="Q233" s="11"/>
      <c r="R233" s="368"/>
      <c r="S233" s="11"/>
      <c r="T233" s="368"/>
      <c r="U233" s="11"/>
      <c r="V233" s="368"/>
      <c r="W233" s="11"/>
      <c r="X233" s="368"/>
      <c r="Y233" s="11"/>
      <c r="Z233" s="368"/>
      <c r="AA233" s="11"/>
      <c r="AB233" s="368"/>
      <c r="AC233" s="11"/>
      <c r="AD233" s="368"/>
      <c r="AE233" s="11"/>
      <c r="AF233" s="368"/>
      <c r="AG233" s="11"/>
      <c r="AH233" s="368"/>
      <c r="AI233" s="333"/>
      <c r="AJ233" s="333"/>
      <c r="AK233" s="333"/>
      <c r="AL233" s="333"/>
      <c r="AM233" s="333"/>
      <c r="AN233" s="333"/>
      <c r="AO233" s="333"/>
      <c r="AP233" s="333"/>
      <c r="AQ233" s="333"/>
      <c r="AR233" s="333"/>
      <c r="AS233" s="333"/>
      <c r="AT233" s="333"/>
      <c r="AU233" s="333"/>
      <c r="AV233" s="333"/>
      <c r="AW233" s="333"/>
      <c r="AX233" s="333"/>
      <c r="AY233" s="333"/>
      <c r="AZ233" s="333"/>
      <c r="BA233" s="333"/>
      <c r="BB233" s="333"/>
      <c r="BC233" s="333"/>
      <c r="BD233" s="333"/>
      <c r="BE233" s="333"/>
      <c r="BF233" s="333"/>
      <c r="BG233" s="333"/>
      <c r="BH233" s="333"/>
      <c r="BI233" s="333"/>
      <c r="BJ233" s="333"/>
      <c r="BK233" s="333"/>
      <c r="BL233" s="333"/>
      <c r="BM233" s="333"/>
      <c r="BN233" s="333"/>
      <c r="BO233" s="333"/>
      <c r="BP233" s="333"/>
      <c r="BQ233" s="346">
        <v>26</v>
      </c>
      <c r="BR233" s="11"/>
      <c r="BS233" s="331"/>
      <c r="BT233" s="338"/>
      <c r="BU233" s="338"/>
      <c r="BV233" s="340"/>
      <c r="BW233" s="340" t="s">
        <v>209</v>
      </c>
      <c r="BX233" s="11"/>
      <c r="BY233" s="331"/>
      <c r="BZ233" s="338"/>
      <c r="CA233" s="338"/>
      <c r="CB233" s="340"/>
      <c r="CC233" s="340"/>
      <c r="CD233" s="11"/>
      <c r="CE233" s="331"/>
      <c r="CF233" s="338"/>
      <c r="CG233" s="338"/>
      <c r="CH233" s="340"/>
      <c r="CI233" s="340"/>
      <c r="CJ233" s="11"/>
      <c r="CK233" s="331"/>
      <c r="CL233" s="338"/>
      <c r="CM233" s="338"/>
      <c r="CN233" s="340"/>
      <c r="CO233" s="340"/>
      <c r="CP233" s="11"/>
      <c r="CQ233" s="331"/>
      <c r="CR233" s="338"/>
      <c r="CS233" s="338"/>
      <c r="CT233" s="340"/>
      <c r="CU233" s="340"/>
      <c r="CV233" s="11"/>
      <c r="CW233" s="331"/>
      <c r="CX233" s="338"/>
      <c r="CY233" s="338"/>
      <c r="CZ233" s="340"/>
      <c r="DA233" s="340"/>
      <c r="DB233" s="11"/>
    </row>
    <row r="234" spans="1:108" x14ac:dyDescent="0.25">
      <c r="A234" s="583"/>
      <c r="B234" s="15"/>
      <c r="C234" s="222">
        <v>2</v>
      </c>
      <c r="D234" s="143">
        <f>IF(Ereignistabelle[[#This Row],[Berechnungsregel]]&lt;&gt;"",VALUE(F234&amp;Kalenderjahr),"-")</f>
        <v>44395</v>
      </c>
      <c r="E234" s="263" t="s">
        <v>196</v>
      </c>
      <c r="F234" s="265" t="s">
        <v>183</v>
      </c>
      <c r="G234" s="200" t="s">
        <v>141</v>
      </c>
      <c r="H234" s="199"/>
      <c r="I234" s="103"/>
      <c r="J234" s="337"/>
      <c r="K234" s="95"/>
      <c r="L234" s="337"/>
      <c r="M234" s="337"/>
      <c r="N234" s="15"/>
      <c r="O234" s="349"/>
      <c r="P234" s="369"/>
      <c r="Q234" s="11"/>
      <c r="R234" s="369"/>
      <c r="S234" s="11"/>
      <c r="T234" s="369"/>
      <c r="U234" s="11"/>
      <c r="V234" s="369"/>
      <c r="W234" s="11"/>
      <c r="X234" s="369"/>
      <c r="Y234" s="11"/>
      <c r="Z234" s="369"/>
      <c r="AA234" s="11"/>
      <c r="AB234" s="369"/>
      <c r="AC234" s="11"/>
      <c r="AD234" s="369"/>
      <c r="AE234" s="11"/>
      <c r="AF234" s="369"/>
      <c r="AG234" s="11"/>
      <c r="AH234" s="369"/>
      <c r="AI234" s="333"/>
      <c r="AJ234" s="333"/>
      <c r="AK234" s="333"/>
      <c r="AL234" s="333"/>
      <c r="AM234" s="333"/>
      <c r="AN234" s="333"/>
      <c r="AO234" s="333"/>
      <c r="AP234" s="333"/>
      <c r="AQ234" s="333"/>
      <c r="AR234" s="333"/>
      <c r="AS234" s="333"/>
      <c r="AT234" s="333"/>
      <c r="AU234" s="333"/>
      <c r="AV234" s="333"/>
      <c r="AW234" s="333"/>
      <c r="AX234" s="333"/>
      <c r="AY234" s="333"/>
      <c r="AZ234" s="333"/>
      <c r="BA234" s="333"/>
      <c r="BB234" s="333"/>
      <c r="BC234" s="333"/>
      <c r="BD234" s="333"/>
      <c r="BE234" s="333"/>
      <c r="BF234" s="333"/>
      <c r="BG234" s="333"/>
      <c r="BH234" s="333"/>
      <c r="BI234" s="333"/>
      <c r="BJ234" s="333"/>
      <c r="BK234" s="333"/>
      <c r="BL234" s="333"/>
      <c r="BM234" s="333"/>
      <c r="BN234" s="333"/>
      <c r="BO234" s="333"/>
      <c r="BP234" s="333"/>
      <c r="BQ234" s="341"/>
      <c r="BR234" s="342"/>
      <c r="BS234" s="343"/>
      <c r="BT234" s="344"/>
      <c r="BU234" s="344"/>
      <c r="BV234" s="340"/>
      <c r="BW234" s="340"/>
      <c r="BX234" s="11"/>
      <c r="BY234" s="331"/>
      <c r="BZ234" s="338"/>
      <c r="CA234" s="338"/>
      <c r="CB234" s="340"/>
      <c r="CC234" s="340"/>
      <c r="CD234" s="11"/>
      <c r="CE234" s="331"/>
      <c r="CF234" s="338"/>
      <c r="CG234" s="338"/>
      <c r="CH234" s="340"/>
      <c r="CI234" s="340"/>
      <c r="CJ234" s="11"/>
      <c r="CK234" s="331"/>
      <c r="CL234" s="338"/>
      <c r="CM234" s="338"/>
      <c r="CN234" s="340"/>
      <c r="CO234" s="340"/>
      <c r="CP234" s="11"/>
      <c r="CQ234" s="331"/>
      <c r="CR234" s="338"/>
      <c r="CS234" s="338"/>
      <c r="CT234" s="340"/>
      <c r="CU234" s="340"/>
      <c r="CV234" s="11"/>
      <c r="CW234" s="331"/>
      <c r="CX234" s="338"/>
      <c r="CY234" s="338"/>
      <c r="CZ234" s="340"/>
      <c r="DA234" s="340"/>
      <c r="DB234" s="11"/>
    </row>
    <row r="235" spans="1:108" x14ac:dyDescent="0.25">
      <c r="A235" s="583"/>
      <c r="B235" s="15"/>
      <c r="C235" s="222">
        <v>3</v>
      </c>
      <c r="D235" s="143">
        <f>IF(Ereignistabelle[[#This Row],[Berechnungsregel]]&lt;&gt;"",VALUE(F235&amp;Kalenderjahr),"-")</f>
        <v>44495</v>
      </c>
      <c r="E235" s="263" t="s">
        <v>197</v>
      </c>
      <c r="F235" s="264" t="s">
        <v>198</v>
      </c>
      <c r="G235" s="201"/>
      <c r="H235" s="15"/>
      <c r="I235" s="103"/>
      <c r="J235" s="95"/>
      <c r="K235" s="95"/>
      <c r="L235" s="337"/>
      <c r="M235" s="337"/>
      <c r="N235" s="15"/>
      <c r="O235" s="345"/>
      <c r="P235" s="345"/>
      <c r="Q235" s="11"/>
      <c r="R235" s="345"/>
      <c r="S235" s="11"/>
      <c r="T235" s="345"/>
      <c r="U235" s="11"/>
      <c r="V235" s="345"/>
      <c r="W235" s="11"/>
      <c r="X235" s="345"/>
      <c r="Y235" s="11"/>
      <c r="Z235" s="345"/>
      <c r="AA235" s="11"/>
      <c r="AB235" s="345"/>
      <c r="AC235" s="11"/>
      <c r="AD235" s="345"/>
      <c r="AE235" s="11"/>
      <c r="AF235" s="345"/>
      <c r="AG235" s="11"/>
      <c r="AH235" s="345"/>
      <c r="AI235" s="333"/>
      <c r="AJ235" s="333"/>
      <c r="AK235" s="333"/>
      <c r="AL235" s="333"/>
      <c r="AM235" s="333"/>
      <c r="AN235" s="333"/>
      <c r="AO235" s="333"/>
      <c r="AP235" s="333"/>
      <c r="AQ235" s="333"/>
      <c r="AR235" s="333"/>
      <c r="AS235" s="333"/>
      <c r="AT235" s="333"/>
      <c r="AU235" s="333"/>
      <c r="AV235" s="333"/>
      <c r="AW235" s="333"/>
      <c r="AX235" s="333"/>
      <c r="AY235" s="333"/>
      <c r="AZ235" s="333"/>
      <c r="BA235" s="333"/>
      <c r="BB235" s="333"/>
      <c r="BC235" s="333"/>
      <c r="BD235" s="333"/>
      <c r="BE235" s="333"/>
      <c r="BF235" s="333"/>
      <c r="BG235" s="333"/>
      <c r="BH235" s="333"/>
      <c r="BI235" s="333"/>
      <c r="BJ235" s="333"/>
      <c r="BK235" s="333"/>
      <c r="BL235" s="333"/>
      <c r="BM235" s="333"/>
      <c r="BN235" s="333"/>
      <c r="BO235" s="333"/>
      <c r="BP235" s="333"/>
      <c r="BQ235" s="340"/>
      <c r="BR235" s="11"/>
      <c r="BS235" s="331"/>
      <c r="BT235" s="338"/>
      <c r="BU235" s="338"/>
      <c r="BV235" s="340"/>
      <c r="BW235" s="340"/>
      <c r="BX235" s="11"/>
      <c r="BY235" s="331"/>
      <c r="BZ235" s="338"/>
      <c r="CA235" s="338"/>
      <c r="CB235" s="340"/>
      <c r="CC235" s="340"/>
      <c r="CD235" s="11"/>
      <c r="CE235" s="331"/>
      <c r="CF235" s="338"/>
      <c r="CG235" s="338"/>
      <c r="CH235" s="340"/>
      <c r="CI235" s="340"/>
      <c r="CJ235" s="11"/>
      <c r="CK235" s="331"/>
      <c r="CL235" s="338"/>
      <c r="CM235" s="338"/>
      <c r="CN235" s="340"/>
      <c r="CO235" s="340"/>
      <c r="CP235" s="11"/>
      <c r="CQ235" s="331"/>
      <c r="CR235" s="338"/>
      <c r="CS235" s="338"/>
      <c r="CT235" s="340"/>
      <c r="CU235" s="340"/>
      <c r="CV235" s="11"/>
      <c r="CW235" s="331"/>
      <c r="CX235" s="338"/>
      <c r="CY235" s="338"/>
      <c r="CZ235" s="340"/>
      <c r="DA235" s="340"/>
      <c r="DB235" s="11"/>
    </row>
    <row r="236" spans="1:108" x14ac:dyDescent="0.25">
      <c r="A236" s="583"/>
      <c r="B236" s="15"/>
      <c r="C236" s="222">
        <v>4</v>
      </c>
      <c r="D236" s="143">
        <f>IF(Ereignistabelle[[#This Row],[Berechnungsregel]]&lt;&gt;"",VALUE(F236&amp;Kalenderjahr),"-")</f>
        <v>44522</v>
      </c>
      <c r="E236" s="263" t="s">
        <v>199</v>
      </c>
      <c r="F236" s="264" t="s">
        <v>200</v>
      </c>
      <c r="G236" s="200" t="s">
        <v>142</v>
      </c>
      <c r="H236" s="15"/>
      <c r="I236" s="15"/>
      <c r="J236" s="15"/>
      <c r="K236" s="15"/>
      <c r="L236" s="15"/>
      <c r="M236" s="15"/>
      <c r="N236" s="348"/>
      <c r="O236" s="359"/>
      <c r="P236" s="345"/>
      <c r="Q236" s="352"/>
      <c r="R236" s="345"/>
      <c r="S236" s="352"/>
      <c r="T236" s="345"/>
      <c r="U236" s="352"/>
      <c r="V236" s="345"/>
      <c r="W236" s="352"/>
      <c r="X236" s="345"/>
      <c r="Y236" s="352"/>
      <c r="Z236" s="345"/>
      <c r="AA236" s="352"/>
      <c r="AB236" s="345"/>
      <c r="AC236" s="352"/>
      <c r="AD236" s="345"/>
      <c r="AE236" s="352"/>
      <c r="AF236" s="345"/>
      <c r="AG236" s="352"/>
      <c r="AH236" s="345"/>
      <c r="AI236" s="351"/>
      <c r="AJ236" s="333"/>
      <c r="AK236" s="333"/>
      <c r="AL236" s="333"/>
      <c r="AM236" s="333"/>
      <c r="AN236" s="333"/>
      <c r="AO236" s="333"/>
      <c r="AP236" s="333"/>
      <c r="AQ236" s="333"/>
      <c r="AR236" s="333"/>
      <c r="AS236" s="333"/>
      <c r="AT236" s="333"/>
      <c r="AU236" s="333"/>
      <c r="AV236" s="333"/>
      <c r="AW236" s="333"/>
      <c r="AX236" s="333"/>
      <c r="AY236" s="333"/>
      <c r="AZ236" s="333"/>
      <c r="BA236" s="333"/>
      <c r="BB236" s="333"/>
      <c r="BC236" s="333"/>
      <c r="BD236" s="333"/>
      <c r="BE236" s="333"/>
      <c r="BF236" s="333"/>
      <c r="BG236" s="333"/>
      <c r="BH236" s="333"/>
      <c r="BI236" s="333"/>
      <c r="BJ236" s="333"/>
      <c r="BK236" s="333"/>
      <c r="BL236" s="333"/>
      <c r="BM236" s="333"/>
      <c r="BN236" s="333"/>
      <c r="BO236" s="333"/>
      <c r="BP236" s="333"/>
    </row>
    <row r="237" spans="1:108" x14ac:dyDescent="0.25">
      <c r="A237" s="583"/>
      <c r="B237" s="15"/>
      <c r="C237" s="222">
        <v>5</v>
      </c>
      <c r="D237" s="143">
        <f>IF(Ereignistabelle[[#This Row],[Berechnungsregel]]&lt;&gt;"",VALUE(F237&amp;Kalenderjahr),"-")</f>
        <v>44305</v>
      </c>
      <c r="E237" s="263" t="s">
        <v>201</v>
      </c>
      <c r="F237" s="264" t="s">
        <v>202</v>
      </c>
      <c r="G237" s="200" t="s">
        <v>143</v>
      </c>
      <c r="H237" s="15"/>
      <c r="I237" s="15"/>
      <c r="J237" s="15"/>
      <c r="K237" s="15"/>
      <c r="L237" s="15"/>
      <c r="M237" s="15"/>
      <c r="N237" s="348"/>
      <c r="O237" s="359"/>
      <c r="P237" s="345"/>
      <c r="Q237" s="352"/>
      <c r="R237" s="345"/>
      <c r="S237" s="352"/>
      <c r="T237" s="345"/>
      <c r="U237" s="352"/>
      <c r="V237" s="345"/>
      <c r="W237" s="352"/>
      <c r="X237" s="345"/>
      <c r="Y237" s="352"/>
      <c r="Z237" s="345"/>
      <c r="AA237" s="352"/>
      <c r="AB237" s="345"/>
      <c r="AC237" s="352"/>
      <c r="AD237" s="345"/>
      <c r="AE237" s="11"/>
      <c r="AF237" s="345"/>
      <c r="AG237" s="11"/>
      <c r="AH237" s="345"/>
      <c r="AI237" s="333"/>
      <c r="AJ237" s="333"/>
      <c r="AK237" s="333"/>
      <c r="AL237" s="333"/>
      <c r="AM237" s="333"/>
      <c r="AN237" s="333"/>
      <c r="AO237" s="333"/>
      <c r="AP237" s="333"/>
      <c r="AQ237" s="333"/>
      <c r="AR237" s="333"/>
      <c r="AS237" s="333"/>
      <c r="AT237" s="333"/>
      <c r="AU237" s="333"/>
      <c r="AV237" s="333"/>
      <c r="AW237" s="333"/>
      <c r="AX237" s="333"/>
      <c r="AY237" s="333"/>
      <c r="AZ237" s="333"/>
      <c r="BA237" s="333"/>
      <c r="BB237" s="333"/>
      <c r="BC237" s="333"/>
      <c r="BD237" s="333"/>
      <c r="BE237" s="333"/>
      <c r="BF237" s="333"/>
      <c r="BG237" s="333"/>
      <c r="BH237" s="333"/>
      <c r="BI237" s="333"/>
      <c r="BJ237" s="333"/>
      <c r="BK237" s="333"/>
      <c r="BL237" s="333"/>
      <c r="BM237" s="333"/>
      <c r="BN237" s="333"/>
      <c r="BO237" s="333"/>
      <c r="BP237" s="333"/>
    </row>
    <row r="238" spans="1:108" x14ac:dyDescent="0.25">
      <c r="A238" s="583"/>
      <c r="B238" s="15"/>
      <c r="C238" s="222">
        <v>6</v>
      </c>
      <c r="D238" s="143" t="str">
        <f>IF(Ereignistabelle[[#This Row],[Berechnungsregel]]&lt;&gt;"",VALUE(F238&amp;Kalenderjahr),"-")</f>
        <v>-</v>
      </c>
      <c r="E238" s="263"/>
      <c r="F238" s="264"/>
      <c r="G238" s="15"/>
      <c r="H238" s="15"/>
      <c r="I238" s="15"/>
      <c r="J238" s="15"/>
      <c r="K238" s="15"/>
      <c r="L238" s="15"/>
      <c r="M238" s="15"/>
      <c r="N238" s="348"/>
      <c r="O238" s="359"/>
      <c r="P238" s="345"/>
      <c r="Q238" s="352"/>
      <c r="R238" s="345"/>
      <c r="S238" s="352"/>
      <c r="T238" s="345"/>
      <c r="U238" s="352"/>
      <c r="V238" s="345"/>
      <c r="W238" s="352"/>
      <c r="X238" s="345"/>
      <c r="Y238" s="352"/>
      <c r="Z238" s="345"/>
      <c r="AA238" s="352"/>
      <c r="AB238" s="345"/>
      <c r="AC238" s="352"/>
      <c r="AD238" s="345"/>
      <c r="AE238" s="11"/>
      <c r="AF238" s="345"/>
      <c r="AG238" s="11"/>
      <c r="AH238" s="345"/>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3"/>
      <c r="BM238" s="333"/>
      <c r="BN238" s="333"/>
      <c r="BO238" s="333"/>
      <c r="BP238" s="333"/>
    </row>
    <row r="239" spans="1:108" x14ac:dyDescent="0.25">
      <c r="A239" s="583"/>
      <c r="B239" s="15"/>
      <c r="C239" s="222">
        <v>7</v>
      </c>
      <c r="D239" s="143" t="str">
        <f>IF(Ereignistabelle[[#This Row],[Berechnungsregel]]&lt;&gt;"",VALUE(F239&amp;Kalenderjahr),"-")</f>
        <v>-</v>
      </c>
      <c r="E239" s="263"/>
      <c r="F239" s="264"/>
      <c r="G239" s="15"/>
      <c r="H239" s="15"/>
      <c r="I239" s="15"/>
      <c r="J239" s="15"/>
      <c r="K239" s="15"/>
      <c r="L239" s="15"/>
      <c r="M239" s="15"/>
      <c r="N239" s="348"/>
      <c r="O239" s="359"/>
      <c r="P239" s="345"/>
      <c r="Q239" s="352"/>
      <c r="R239" s="345"/>
      <c r="S239" s="352"/>
      <c r="T239" s="345"/>
      <c r="U239" s="352"/>
      <c r="V239" s="345"/>
      <c r="W239" s="352"/>
      <c r="X239" s="345"/>
      <c r="Y239" s="352"/>
      <c r="Z239" s="345"/>
      <c r="AA239" s="352"/>
      <c r="AB239" s="345"/>
      <c r="AC239" s="352"/>
      <c r="AD239" s="345"/>
      <c r="AE239" s="11"/>
      <c r="AF239" s="345"/>
      <c r="AG239" s="11"/>
      <c r="AH239" s="345"/>
      <c r="AI239" s="333"/>
      <c r="AJ239" s="333"/>
      <c r="AK239" s="333"/>
      <c r="AL239" s="333"/>
      <c r="AM239" s="333"/>
      <c r="AN239" s="333"/>
      <c r="AO239" s="333"/>
      <c r="AP239" s="333"/>
      <c r="AQ239" s="333"/>
      <c r="AR239" s="333"/>
      <c r="AS239" s="333"/>
      <c r="AT239" s="333"/>
      <c r="AU239" s="333"/>
      <c r="AV239" s="333"/>
      <c r="AW239" s="333"/>
      <c r="AX239" s="333"/>
      <c r="AY239" s="333"/>
      <c r="AZ239" s="333"/>
      <c r="BA239" s="333"/>
      <c r="BB239" s="333"/>
      <c r="BC239" s="333"/>
      <c r="BD239" s="333"/>
      <c r="BE239" s="333"/>
      <c r="BF239" s="333"/>
      <c r="BG239" s="333"/>
      <c r="BH239" s="333"/>
      <c r="BI239" s="333"/>
      <c r="BJ239" s="333"/>
      <c r="BK239" s="333"/>
      <c r="BL239" s="333"/>
      <c r="BM239" s="333"/>
      <c r="BN239" s="333"/>
      <c r="BO239" s="333"/>
      <c r="BP239" s="333"/>
    </row>
    <row r="240" spans="1:108" x14ac:dyDescent="0.25">
      <c r="A240" s="583"/>
      <c r="B240" s="15"/>
      <c r="C240" s="222">
        <v>8</v>
      </c>
      <c r="D240" s="143" t="str">
        <f>IF(Ereignistabelle[[#This Row],[Berechnungsregel]]&lt;&gt;"",VALUE(F240&amp;Kalenderjahr),"-")</f>
        <v>-</v>
      </c>
      <c r="E240" s="263"/>
      <c r="F240" s="264"/>
      <c r="G240" s="15"/>
      <c r="H240" s="15"/>
      <c r="I240" s="15"/>
      <c r="J240" s="15"/>
      <c r="K240" s="15"/>
      <c r="L240" s="15"/>
      <c r="M240" s="15"/>
      <c r="N240" s="348"/>
      <c r="O240" s="359"/>
      <c r="P240" s="345"/>
      <c r="Q240" s="352"/>
      <c r="R240" s="345"/>
      <c r="S240" s="352"/>
      <c r="T240" s="345"/>
      <c r="U240" s="352"/>
      <c r="V240" s="345"/>
      <c r="W240" s="352"/>
      <c r="X240" s="345"/>
      <c r="Y240" s="352"/>
      <c r="Z240" s="345"/>
      <c r="AA240" s="352"/>
      <c r="AB240" s="345"/>
      <c r="AC240" s="352"/>
      <c r="AD240" s="345"/>
      <c r="AE240" s="11"/>
      <c r="AF240" s="345"/>
      <c r="AG240" s="11"/>
      <c r="AH240" s="345"/>
      <c r="AI240" s="333"/>
      <c r="AJ240" s="333"/>
      <c r="AK240" s="333"/>
      <c r="AL240" s="333"/>
      <c r="AM240" s="333"/>
      <c r="AN240" s="333"/>
      <c r="AO240" s="333"/>
      <c r="AP240" s="333"/>
      <c r="AQ240" s="333"/>
      <c r="AR240" s="333"/>
      <c r="AS240" s="333"/>
      <c r="AT240" s="333"/>
      <c r="AU240" s="333"/>
      <c r="AV240" s="333"/>
      <c r="AW240" s="333"/>
      <c r="AX240" s="333"/>
      <c r="AY240" s="333"/>
      <c r="AZ240" s="333"/>
      <c r="BA240" s="333"/>
      <c r="BB240" s="333"/>
      <c r="BC240" s="333"/>
      <c r="BD240" s="333"/>
      <c r="BE240" s="333"/>
      <c r="BF240" s="333"/>
      <c r="BG240" s="333"/>
      <c r="BH240" s="333"/>
      <c r="BI240" s="333"/>
      <c r="BJ240" s="333"/>
      <c r="BK240" s="333"/>
      <c r="BL240" s="333"/>
      <c r="BM240" s="333"/>
      <c r="BN240" s="333"/>
      <c r="BO240" s="333"/>
      <c r="BP240" s="333"/>
    </row>
    <row r="241" spans="1:68" x14ac:dyDescent="0.25">
      <c r="A241" s="583"/>
      <c r="B241" s="15"/>
      <c r="C241" s="222">
        <v>9</v>
      </c>
      <c r="D241" s="143" t="str">
        <f>IF(Ereignistabelle[[#This Row],[Berechnungsregel]]&lt;&gt;"",VALUE(F241&amp;Kalenderjahr),"-")</f>
        <v>-</v>
      </c>
      <c r="E241" s="263"/>
      <c r="F241" s="264"/>
      <c r="G241" s="15"/>
      <c r="H241" s="15"/>
      <c r="I241" s="15"/>
      <c r="J241" s="15"/>
      <c r="K241" s="15"/>
      <c r="L241" s="15"/>
      <c r="M241" s="15"/>
      <c r="N241" s="348"/>
      <c r="O241" s="359"/>
      <c r="P241" s="345"/>
      <c r="Q241" s="352"/>
      <c r="R241" s="345"/>
      <c r="S241" s="352"/>
      <c r="T241" s="345"/>
      <c r="U241" s="352"/>
      <c r="V241" s="345"/>
      <c r="W241" s="352"/>
      <c r="X241" s="345"/>
      <c r="Y241" s="352"/>
      <c r="Z241" s="345"/>
      <c r="AA241" s="352"/>
      <c r="AB241" s="345"/>
      <c r="AC241" s="352"/>
      <c r="AD241" s="345"/>
      <c r="AE241" s="11"/>
      <c r="AF241" s="345"/>
      <c r="AG241" s="11"/>
      <c r="AH241" s="345"/>
      <c r="AI241" s="333"/>
      <c r="AJ241" s="333"/>
      <c r="AK241" s="333"/>
      <c r="AL241" s="333"/>
      <c r="AM241" s="333"/>
      <c r="AN241" s="333"/>
      <c r="AO241" s="333"/>
      <c r="AP241" s="333"/>
      <c r="AQ241" s="333"/>
      <c r="AR241" s="333"/>
      <c r="AS241" s="333"/>
      <c r="AT241" s="333"/>
      <c r="AU241" s="333"/>
      <c r="AV241" s="333"/>
      <c r="AW241" s="333"/>
      <c r="AX241" s="333"/>
      <c r="AY241" s="333"/>
      <c r="AZ241" s="333"/>
      <c r="BA241" s="333"/>
      <c r="BB241" s="333"/>
      <c r="BC241" s="333"/>
      <c r="BD241" s="333"/>
      <c r="BE241" s="333"/>
      <c r="BF241" s="333"/>
      <c r="BG241" s="333"/>
      <c r="BH241" s="333"/>
      <c r="BI241" s="333"/>
      <c r="BJ241" s="333"/>
      <c r="BK241" s="333"/>
      <c r="BL241" s="333"/>
      <c r="BM241" s="333"/>
      <c r="BN241" s="333"/>
      <c r="BO241" s="333"/>
      <c r="BP241" s="333"/>
    </row>
    <row r="242" spans="1:68" x14ac:dyDescent="0.25">
      <c r="A242" s="583"/>
      <c r="B242" s="15"/>
      <c r="C242" s="222">
        <v>10</v>
      </c>
      <c r="D242" s="143" t="str">
        <f>IF(Ereignistabelle[[#This Row],[Berechnungsregel]]&lt;&gt;"",VALUE(F242&amp;Kalenderjahr),"-")</f>
        <v>-</v>
      </c>
      <c r="E242" s="263"/>
      <c r="F242" s="264"/>
      <c r="G242" s="15"/>
      <c r="H242" s="15"/>
      <c r="I242" s="15"/>
      <c r="J242" s="15"/>
      <c r="K242" s="149"/>
      <c r="L242" s="149"/>
      <c r="M242" s="149"/>
      <c r="N242" s="348"/>
      <c r="O242" s="359"/>
      <c r="P242" s="345"/>
      <c r="Q242" s="352"/>
      <c r="R242" s="345"/>
      <c r="S242" s="352"/>
      <c r="T242" s="345"/>
      <c r="U242" s="352"/>
      <c r="V242" s="345"/>
      <c r="W242" s="352"/>
      <c r="X242" s="345"/>
      <c r="Y242" s="352"/>
      <c r="Z242" s="345"/>
      <c r="AA242" s="352"/>
      <c r="AB242" s="345"/>
      <c r="AC242" s="352"/>
      <c r="AD242" s="345"/>
      <c r="AE242" s="11"/>
      <c r="AF242" s="345"/>
      <c r="AG242" s="11"/>
      <c r="AH242" s="345"/>
      <c r="AI242" s="333"/>
      <c r="AJ242" s="333"/>
      <c r="AK242" s="333"/>
      <c r="AL242" s="333"/>
      <c r="AM242" s="333"/>
      <c r="AN242" s="333"/>
      <c r="AO242" s="333"/>
      <c r="AP242" s="333"/>
      <c r="AQ242" s="333"/>
      <c r="AR242" s="333"/>
      <c r="AS242" s="333"/>
      <c r="AT242" s="333"/>
      <c r="AU242" s="333"/>
      <c r="AV242" s="333"/>
      <c r="AW242" s="333"/>
      <c r="AX242" s="333"/>
      <c r="AY242" s="333"/>
      <c r="AZ242" s="333"/>
      <c r="BA242" s="333"/>
      <c r="BB242" s="333"/>
      <c r="BC242" s="333"/>
      <c r="BD242" s="333"/>
      <c r="BE242" s="333"/>
      <c r="BF242" s="333"/>
      <c r="BG242" s="333"/>
      <c r="BH242" s="333"/>
      <c r="BI242" s="333"/>
      <c r="BJ242" s="333"/>
      <c r="BK242" s="333"/>
      <c r="BL242" s="333"/>
      <c r="BM242" s="333"/>
      <c r="BN242" s="333"/>
      <c r="BO242" s="333"/>
      <c r="BP242" s="333"/>
    </row>
    <row r="243" spans="1:68" x14ac:dyDescent="0.25">
      <c r="A243" s="583"/>
      <c r="B243" s="15"/>
      <c r="C243" s="222">
        <v>11</v>
      </c>
      <c r="D243" s="143" t="str">
        <f>IF(Ereignistabelle[[#This Row],[Berechnungsregel]]&lt;&gt;"",VALUE(F243&amp;Kalenderjahr),"-")</f>
        <v>-</v>
      </c>
      <c r="E243" s="263"/>
      <c r="F243" s="264"/>
      <c r="G243" s="15"/>
      <c r="H243" s="15"/>
      <c r="I243" s="15"/>
      <c r="J243" s="15"/>
      <c r="K243" s="15"/>
      <c r="L243" s="15"/>
      <c r="M243" s="15"/>
      <c r="N243" s="348"/>
      <c r="O243" s="359"/>
      <c r="P243" s="345"/>
      <c r="Q243" s="352"/>
      <c r="R243" s="345"/>
      <c r="S243" s="352"/>
      <c r="T243" s="345"/>
      <c r="U243" s="352"/>
      <c r="V243" s="345"/>
      <c r="W243" s="352"/>
      <c r="X243" s="345"/>
      <c r="Y243" s="352"/>
      <c r="Z243" s="345"/>
      <c r="AA243" s="352"/>
      <c r="AB243" s="345"/>
      <c r="AC243" s="352"/>
      <c r="AD243" s="345"/>
      <c r="AE243" s="11"/>
      <c r="AF243" s="345"/>
      <c r="AG243" s="11"/>
      <c r="AH243" s="345"/>
      <c r="AI243" s="333"/>
      <c r="AJ243" s="333"/>
      <c r="AK243" s="333"/>
      <c r="AL243" s="333"/>
      <c r="AM243" s="333"/>
      <c r="AN243" s="333"/>
      <c r="AO243" s="333"/>
      <c r="AP243" s="333"/>
      <c r="AQ243" s="333"/>
      <c r="AR243" s="333"/>
      <c r="AS243" s="333"/>
      <c r="AT243" s="333"/>
      <c r="AU243" s="333"/>
      <c r="AV243" s="333"/>
      <c r="AW243" s="333"/>
      <c r="AX243" s="333"/>
      <c r="AY243" s="333"/>
      <c r="AZ243" s="333"/>
      <c r="BA243" s="333"/>
      <c r="BB243" s="333"/>
      <c r="BC243" s="333"/>
      <c r="BD243" s="333"/>
      <c r="BE243" s="333"/>
      <c r="BF243" s="333"/>
      <c r="BG243" s="333"/>
      <c r="BH243" s="333"/>
      <c r="BI243" s="333"/>
      <c r="BJ243" s="333"/>
      <c r="BK243" s="333"/>
      <c r="BL243" s="333"/>
      <c r="BM243" s="333"/>
      <c r="BN243" s="333"/>
      <c r="BO243" s="333"/>
      <c r="BP243" s="333"/>
    </row>
    <row r="244" spans="1:68" x14ac:dyDescent="0.25">
      <c r="A244" s="583"/>
      <c r="B244" s="15"/>
      <c r="C244" s="222">
        <v>12</v>
      </c>
      <c r="D244" s="143" t="str">
        <f>IF(Ereignistabelle[[#This Row],[Berechnungsregel]]&lt;&gt;"",VALUE(F244&amp;Kalenderjahr),"-")</f>
        <v>-</v>
      </c>
      <c r="E244" s="263"/>
      <c r="F244" s="264"/>
      <c r="G244" s="15"/>
      <c r="H244" s="15"/>
      <c r="I244" s="15"/>
      <c r="J244" s="15"/>
      <c r="K244" s="15"/>
      <c r="L244" s="15"/>
      <c r="M244" s="15"/>
      <c r="N244" s="348"/>
      <c r="O244" s="359"/>
      <c r="P244" s="345"/>
      <c r="Q244" s="352"/>
      <c r="R244" s="345"/>
      <c r="S244" s="352"/>
      <c r="T244" s="345"/>
      <c r="U244" s="352"/>
      <c r="V244" s="345"/>
      <c r="W244" s="352"/>
      <c r="X244" s="345"/>
      <c r="Y244" s="352"/>
      <c r="Z244" s="345"/>
      <c r="AA244" s="352"/>
      <c r="AB244" s="345"/>
      <c r="AC244" s="352"/>
      <c r="AD244" s="345"/>
      <c r="AE244" s="11"/>
      <c r="AF244" s="345"/>
      <c r="AG244" s="11"/>
      <c r="AH244" s="345"/>
      <c r="AI244" s="333"/>
      <c r="AJ244" s="333"/>
      <c r="AK244" s="333"/>
      <c r="AL244" s="333"/>
      <c r="AM244" s="333"/>
      <c r="AN244" s="333"/>
      <c r="AO244" s="333"/>
      <c r="AP244" s="333"/>
      <c r="AQ244" s="333"/>
      <c r="AR244" s="333"/>
      <c r="AS244" s="333"/>
      <c r="AT244" s="333"/>
      <c r="AU244" s="333"/>
      <c r="AV244" s="333"/>
      <c r="AW244" s="333"/>
      <c r="AX244" s="333"/>
      <c r="AY244" s="333"/>
      <c r="AZ244" s="333"/>
      <c r="BA244" s="333"/>
      <c r="BB244" s="333"/>
      <c r="BC244" s="333"/>
      <c r="BD244" s="333"/>
      <c r="BE244" s="333"/>
      <c r="BF244" s="333"/>
      <c r="BG244" s="333"/>
      <c r="BH244" s="333"/>
      <c r="BI244" s="333"/>
      <c r="BJ244" s="333"/>
      <c r="BK244" s="333"/>
      <c r="BL244" s="333"/>
      <c r="BM244" s="333"/>
      <c r="BN244" s="333"/>
      <c r="BO244" s="333"/>
      <c r="BP244" s="333"/>
    </row>
    <row r="245" spans="1:68" x14ac:dyDescent="0.25">
      <c r="A245" s="583"/>
      <c r="B245" s="15"/>
      <c r="C245" s="222">
        <v>13</v>
      </c>
      <c r="D245" s="143" t="str">
        <f>IF(Ereignistabelle[[#This Row],[Berechnungsregel]]&lt;&gt;"",VALUE(F245&amp;Kalenderjahr),"-")</f>
        <v>-</v>
      </c>
      <c r="E245" s="263"/>
      <c r="F245" s="264"/>
      <c r="G245" s="15"/>
      <c r="H245" s="15"/>
      <c r="I245" s="15"/>
      <c r="J245" s="15"/>
      <c r="K245" s="15"/>
      <c r="L245" s="15"/>
      <c r="M245" s="15"/>
      <c r="N245" s="348"/>
      <c r="O245" s="359"/>
      <c r="P245" s="345"/>
      <c r="Q245" s="352"/>
      <c r="R245" s="345"/>
      <c r="S245" s="352"/>
      <c r="T245" s="345"/>
      <c r="U245" s="352"/>
      <c r="V245" s="345"/>
      <c r="W245" s="352"/>
      <c r="X245" s="345"/>
      <c r="Y245" s="352"/>
      <c r="Z245" s="345"/>
      <c r="AA245" s="352"/>
      <c r="AB245" s="345"/>
      <c r="AC245" s="352"/>
      <c r="AD245" s="345"/>
      <c r="AE245" s="11"/>
      <c r="AF245" s="345"/>
      <c r="AG245" s="11"/>
      <c r="AH245" s="345"/>
      <c r="AI245" s="333"/>
      <c r="AJ245" s="333"/>
      <c r="AK245" s="333"/>
      <c r="AL245" s="333"/>
      <c r="AM245" s="333"/>
      <c r="AN245" s="333"/>
      <c r="AO245" s="333"/>
      <c r="AP245" s="333"/>
      <c r="AQ245" s="333"/>
      <c r="AR245" s="333"/>
      <c r="AS245" s="333"/>
      <c r="AT245" s="333"/>
      <c r="AU245" s="333"/>
      <c r="AV245" s="333"/>
      <c r="AW245" s="333"/>
      <c r="AX245" s="333"/>
      <c r="AY245" s="333"/>
      <c r="AZ245" s="333"/>
      <c r="BA245" s="333"/>
      <c r="BB245" s="333"/>
      <c r="BC245" s="333"/>
      <c r="BD245" s="333"/>
      <c r="BE245" s="333"/>
      <c r="BF245" s="333"/>
      <c r="BG245" s="333"/>
      <c r="BH245" s="333"/>
      <c r="BI245" s="333"/>
      <c r="BJ245" s="333"/>
      <c r="BK245" s="333"/>
      <c r="BL245" s="333"/>
      <c r="BM245" s="333"/>
      <c r="BN245" s="333"/>
      <c r="BO245" s="333"/>
      <c r="BP245" s="333"/>
    </row>
    <row r="246" spans="1:68" x14ac:dyDescent="0.25">
      <c r="A246" s="583"/>
      <c r="B246" s="15"/>
      <c r="C246" s="222">
        <v>14</v>
      </c>
      <c r="D246" s="143" t="str">
        <f>IF(Ereignistabelle[[#This Row],[Berechnungsregel]]&lt;&gt;"",VALUE(F246&amp;Kalenderjahr),"-")</f>
        <v>-</v>
      </c>
      <c r="E246" s="263"/>
      <c r="F246" s="264"/>
      <c r="G246" s="15"/>
      <c r="H246" s="15"/>
      <c r="I246" s="15"/>
      <c r="J246" s="15"/>
      <c r="K246" s="15"/>
      <c r="L246" s="15"/>
      <c r="M246" s="15"/>
      <c r="N246" s="348"/>
      <c r="O246" s="359"/>
      <c r="P246" s="345"/>
      <c r="Q246" s="352"/>
      <c r="R246" s="345"/>
      <c r="S246" s="352"/>
      <c r="T246" s="345"/>
      <c r="U246" s="352"/>
      <c r="V246" s="345"/>
      <c r="W246" s="352"/>
      <c r="X246" s="345"/>
      <c r="Y246" s="352"/>
      <c r="Z246" s="345"/>
      <c r="AA246" s="352"/>
      <c r="AB246" s="345"/>
      <c r="AC246" s="352"/>
      <c r="AD246" s="345"/>
      <c r="AE246" s="11"/>
      <c r="AF246" s="345"/>
      <c r="AG246" s="11"/>
      <c r="AH246" s="345"/>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3"/>
      <c r="BM246" s="333"/>
      <c r="BN246" s="333"/>
      <c r="BO246" s="333"/>
      <c r="BP246" s="333"/>
    </row>
    <row r="247" spans="1:68" x14ac:dyDescent="0.25">
      <c r="A247" s="583"/>
      <c r="B247" s="15"/>
      <c r="C247" s="222">
        <v>15</v>
      </c>
      <c r="D247" s="143" t="str">
        <f>IF(Ereignistabelle[[#This Row],[Berechnungsregel]]&lt;&gt;"",VALUE(F247&amp;Kalenderjahr),"-")</f>
        <v>-</v>
      </c>
      <c r="E247" s="263"/>
      <c r="F247" s="264"/>
      <c r="G247" s="15"/>
      <c r="H247" s="15"/>
      <c r="I247" s="15"/>
      <c r="J247" s="152"/>
      <c r="K247" s="15"/>
      <c r="L247" s="15"/>
      <c r="M247" s="15"/>
      <c r="N247" s="348"/>
      <c r="O247" s="359"/>
      <c r="P247" s="345"/>
      <c r="Q247" s="352"/>
      <c r="R247" s="345"/>
      <c r="S247" s="352"/>
      <c r="T247" s="345"/>
      <c r="U247" s="352"/>
      <c r="V247" s="345"/>
      <c r="W247" s="352"/>
      <c r="X247" s="345"/>
      <c r="Y247" s="352"/>
      <c r="Z247" s="345"/>
      <c r="AA247" s="352"/>
      <c r="AB247" s="345"/>
      <c r="AC247" s="352"/>
      <c r="AD247" s="345"/>
      <c r="AE247" s="11"/>
      <c r="AF247" s="345"/>
      <c r="AG247" s="11"/>
      <c r="AH247" s="345"/>
      <c r="AI247" s="333"/>
      <c r="AJ247" s="333"/>
      <c r="AK247" s="333"/>
      <c r="AL247" s="333"/>
      <c r="AM247" s="333"/>
      <c r="AN247" s="333"/>
      <c r="AO247" s="333"/>
      <c r="AP247" s="333"/>
      <c r="AQ247" s="333"/>
      <c r="AR247" s="333"/>
      <c r="AS247" s="333"/>
      <c r="AT247" s="333"/>
      <c r="AU247" s="333"/>
      <c r="AV247" s="333"/>
      <c r="AW247" s="333"/>
      <c r="AX247" s="333"/>
      <c r="AY247" s="333"/>
      <c r="AZ247" s="333"/>
      <c r="BA247" s="333"/>
      <c r="BB247" s="333"/>
      <c r="BC247" s="333"/>
      <c r="BD247" s="333"/>
      <c r="BE247" s="333"/>
      <c r="BF247" s="333"/>
      <c r="BG247" s="333"/>
      <c r="BH247" s="333"/>
      <c r="BI247" s="333"/>
      <c r="BJ247" s="333"/>
      <c r="BK247" s="333"/>
      <c r="BL247" s="333"/>
      <c r="BM247" s="333"/>
      <c r="BN247" s="333"/>
      <c r="BO247" s="333"/>
      <c r="BP247" s="333"/>
    </row>
    <row r="248" spans="1:68" x14ac:dyDescent="0.25">
      <c r="A248" s="583"/>
      <c r="B248" s="15"/>
      <c r="C248" s="222">
        <v>16</v>
      </c>
      <c r="D248" s="143" t="str">
        <f>IF(Ereignistabelle[[#This Row],[Berechnungsregel]]&lt;&gt;"",VALUE(F248&amp;Kalenderjahr),"-")</f>
        <v>-</v>
      </c>
      <c r="E248" s="263"/>
      <c r="F248" s="264"/>
      <c r="G248" s="152"/>
      <c r="H248" s="152"/>
      <c r="I248" s="15"/>
      <c r="J248" s="152"/>
      <c r="K248" s="15"/>
      <c r="L248" s="15"/>
      <c r="M248" s="15"/>
      <c r="N248" s="348"/>
      <c r="O248" s="359"/>
      <c r="P248" s="345"/>
      <c r="Q248" s="352"/>
      <c r="R248" s="345"/>
      <c r="S248" s="352"/>
      <c r="T248" s="345"/>
      <c r="U248" s="352"/>
      <c r="V248" s="345"/>
      <c r="W248" s="352"/>
      <c r="X248" s="345"/>
      <c r="Y248" s="352"/>
      <c r="Z248" s="345"/>
      <c r="AA248" s="352"/>
      <c r="AB248" s="345"/>
      <c r="AC248" s="352"/>
      <c r="AD248" s="345"/>
      <c r="AE248" s="11"/>
      <c r="AF248" s="345"/>
      <c r="AG248" s="11"/>
      <c r="AH248" s="345"/>
      <c r="AI248" s="333"/>
      <c r="AJ248" s="333"/>
      <c r="AK248" s="333"/>
      <c r="AL248" s="333"/>
      <c r="AM248" s="333"/>
      <c r="AN248" s="333"/>
      <c r="AO248" s="333"/>
      <c r="AP248" s="333"/>
      <c r="AQ248" s="333"/>
      <c r="AR248" s="333"/>
      <c r="AS248" s="333"/>
      <c r="AT248" s="333"/>
      <c r="AU248" s="333"/>
      <c r="AV248" s="333"/>
      <c r="AW248" s="333"/>
      <c r="AX248" s="333"/>
      <c r="AY248" s="333"/>
      <c r="AZ248" s="333"/>
      <c r="BA248" s="333"/>
      <c r="BB248" s="333"/>
      <c r="BC248" s="333"/>
      <c r="BD248" s="333"/>
      <c r="BE248" s="333"/>
      <c r="BF248" s="333"/>
      <c r="BG248" s="333"/>
      <c r="BH248" s="333"/>
      <c r="BI248" s="333"/>
      <c r="BJ248" s="333"/>
      <c r="BK248" s="333"/>
      <c r="BL248" s="333"/>
      <c r="BM248" s="333"/>
      <c r="BN248" s="333"/>
      <c r="BO248" s="333"/>
      <c r="BP248" s="333"/>
    </row>
    <row r="249" spans="1:68" x14ac:dyDescent="0.25">
      <c r="A249" s="583"/>
      <c r="B249" s="15"/>
      <c r="C249" s="222">
        <v>17</v>
      </c>
      <c r="D249" s="143" t="str">
        <f>IF(Ereignistabelle[[#This Row],[Berechnungsregel]]&lt;&gt;"",VALUE(F249&amp;Kalenderjahr),"-")</f>
        <v>-</v>
      </c>
      <c r="E249" s="263"/>
      <c r="F249" s="264"/>
      <c r="G249" s="152"/>
      <c r="H249" s="152"/>
      <c r="I249" s="15"/>
      <c r="J249" s="152"/>
      <c r="K249" s="15"/>
      <c r="L249" s="15"/>
      <c r="M249" s="15"/>
      <c r="N249" s="15"/>
      <c r="O249" s="359"/>
      <c r="P249" s="345"/>
      <c r="Q249" s="352"/>
      <c r="R249" s="345"/>
      <c r="S249" s="352"/>
      <c r="T249" s="345"/>
      <c r="U249" s="352"/>
      <c r="V249" s="345"/>
      <c r="W249" s="352"/>
      <c r="X249" s="345"/>
      <c r="Y249" s="352"/>
      <c r="Z249" s="345"/>
      <c r="AA249" s="352"/>
      <c r="AB249" s="345"/>
      <c r="AC249" s="352"/>
      <c r="AD249" s="345"/>
      <c r="AE249" s="11"/>
      <c r="AF249" s="345"/>
      <c r="AG249" s="11"/>
      <c r="AH249" s="345"/>
      <c r="AI249" s="333"/>
      <c r="AJ249" s="333"/>
      <c r="AK249" s="333"/>
      <c r="AL249" s="333"/>
      <c r="AM249" s="333"/>
      <c r="AN249" s="333"/>
      <c r="AO249" s="333"/>
      <c r="AP249" s="333"/>
      <c r="AQ249" s="333"/>
      <c r="AR249" s="333"/>
      <c r="AS249" s="333"/>
      <c r="AT249" s="333"/>
      <c r="AU249" s="333"/>
      <c r="AV249" s="333"/>
      <c r="AW249" s="333"/>
      <c r="AX249" s="333"/>
      <c r="AY249" s="333"/>
      <c r="AZ249" s="333"/>
      <c r="BA249" s="333"/>
      <c r="BB249" s="333"/>
      <c r="BC249" s="333"/>
      <c r="BD249" s="333"/>
      <c r="BE249" s="333"/>
      <c r="BF249" s="333"/>
      <c r="BG249" s="333"/>
      <c r="BH249" s="333"/>
      <c r="BI249" s="333"/>
      <c r="BJ249" s="333"/>
      <c r="BK249" s="333"/>
      <c r="BL249" s="333"/>
      <c r="BM249" s="333"/>
      <c r="BN249" s="333"/>
      <c r="BO249" s="333"/>
      <c r="BP249" s="333"/>
    </row>
    <row r="250" spans="1:68" x14ac:dyDescent="0.25">
      <c r="A250" s="583"/>
      <c r="B250" s="15"/>
      <c r="C250" s="222">
        <v>18</v>
      </c>
      <c r="D250" s="143" t="str">
        <f>IF(Ereignistabelle[[#This Row],[Berechnungsregel]]&lt;&gt;"",VALUE(F250&amp;Kalenderjahr),"-")</f>
        <v>-</v>
      </c>
      <c r="E250" s="263"/>
      <c r="F250" s="264"/>
      <c r="G250" s="152"/>
      <c r="H250" s="152"/>
      <c r="I250" s="15"/>
      <c r="J250" s="152"/>
      <c r="K250" s="15"/>
      <c r="L250" s="15"/>
      <c r="M250" s="15"/>
      <c r="N250" s="15"/>
      <c r="O250" s="359"/>
      <c r="P250" s="345"/>
      <c r="Q250" s="352"/>
      <c r="R250" s="345"/>
      <c r="S250" s="352"/>
      <c r="T250" s="345"/>
      <c r="U250" s="352"/>
      <c r="V250" s="345"/>
      <c r="W250" s="352"/>
      <c r="X250" s="345"/>
      <c r="Y250" s="352"/>
      <c r="Z250" s="345"/>
      <c r="AA250" s="352"/>
      <c r="AB250" s="345"/>
      <c r="AC250" s="352"/>
      <c r="AD250" s="345"/>
      <c r="AE250" s="11"/>
      <c r="AF250" s="345"/>
      <c r="AG250" s="11"/>
      <c r="AH250" s="345"/>
      <c r="AI250" s="333"/>
      <c r="AJ250" s="333"/>
      <c r="AK250" s="333"/>
      <c r="AL250" s="333"/>
      <c r="AM250" s="333"/>
      <c r="AN250" s="333"/>
      <c r="AO250" s="333"/>
      <c r="AP250" s="333"/>
      <c r="AQ250" s="333"/>
      <c r="AR250" s="333"/>
      <c r="AS250" s="333"/>
      <c r="AT250" s="333"/>
      <c r="AU250" s="333"/>
      <c r="AV250" s="333"/>
      <c r="AW250" s="333"/>
      <c r="AX250" s="333"/>
      <c r="AY250" s="333"/>
      <c r="AZ250" s="333"/>
      <c r="BA250" s="333"/>
      <c r="BB250" s="333"/>
      <c r="BC250" s="333"/>
      <c r="BD250" s="333"/>
      <c r="BE250" s="333"/>
      <c r="BF250" s="333"/>
      <c r="BG250" s="333"/>
      <c r="BH250" s="333"/>
      <c r="BI250" s="333"/>
      <c r="BJ250" s="333"/>
      <c r="BK250" s="333"/>
      <c r="BL250" s="333"/>
      <c r="BM250" s="333"/>
      <c r="BN250" s="333"/>
      <c r="BO250" s="333"/>
      <c r="BP250" s="333"/>
    </row>
    <row r="251" spans="1:68" x14ac:dyDescent="0.25">
      <c r="A251" s="583"/>
      <c r="B251" s="15"/>
      <c r="C251" s="222">
        <v>19</v>
      </c>
      <c r="D251" s="143" t="str">
        <f>IF(Ereignistabelle[[#This Row],[Berechnungsregel]]&lt;&gt;"",VALUE(F251&amp;Kalenderjahr),"-")</f>
        <v>-</v>
      </c>
      <c r="E251" s="263"/>
      <c r="F251" s="264"/>
      <c r="G251" s="152"/>
      <c r="H251" s="152"/>
      <c r="I251" s="15"/>
      <c r="J251" s="152"/>
      <c r="K251" s="15"/>
      <c r="L251" s="15"/>
      <c r="M251" s="15"/>
      <c r="N251" s="15"/>
      <c r="O251" s="359"/>
      <c r="P251" s="345"/>
      <c r="Q251" s="352"/>
      <c r="R251" s="345"/>
      <c r="S251" s="352"/>
      <c r="T251" s="345"/>
      <c r="U251" s="352"/>
      <c r="V251" s="345"/>
      <c r="W251" s="352"/>
      <c r="X251" s="345"/>
      <c r="Y251" s="352"/>
      <c r="Z251" s="345"/>
      <c r="AA251" s="352"/>
      <c r="AB251" s="345"/>
      <c r="AC251" s="352"/>
      <c r="AD251" s="345"/>
      <c r="AE251" s="11"/>
      <c r="AF251" s="345"/>
      <c r="AG251" s="11"/>
      <c r="AH251" s="345"/>
      <c r="AI251" s="333"/>
      <c r="AJ251" s="333"/>
      <c r="AK251" s="333"/>
      <c r="AL251" s="333"/>
      <c r="AM251" s="333"/>
      <c r="AN251" s="333"/>
      <c r="AO251" s="333"/>
      <c r="AP251" s="333"/>
      <c r="AQ251" s="333"/>
      <c r="AR251" s="333"/>
      <c r="AS251" s="333"/>
      <c r="AT251" s="333"/>
      <c r="AU251" s="333"/>
      <c r="AV251" s="333"/>
      <c r="AW251" s="333"/>
      <c r="AX251" s="333"/>
      <c r="AY251" s="333"/>
      <c r="AZ251" s="333"/>
      <c r="BA251" s="333"/>
      <c r="BB251" s="333"/>
      <c r="BC251" s="333"/>
      <c r="BD251" s="333"/>
      <c r="BE251" s="333"/>
      <c r="BF251" s="333"/>
      <c r="BG251" s="333"/>
      <c r="BH251" s="333"/>
      <c r="BI251" s="333"/>
      <c r="BJ251" s="333"/>
      <c r="BK251" s="333"/>
      <c r="BL251" s="333"/>
      <c r="BM251" s="333"/>
      <c r="BN251" s="333"/>
      <c r="BO251" s="333"/>
      <c r="BP251" s="333"/>
    </row>
    <row r="252" spans="1:68" x14ac:dyDescent="0.25">
      <c r="A252" s="583"/>
      <c r="B252" s="15"/>
      <c r="C252" s="222">
        <v>20</v>
      </c>
      <c r="D252" s="143" t="str">
        <f>IF(Ereignistabelle[[#This Row],[Berechnungsregel]]&lt;&gt;"",VALUE(F252&amp;Kalenderjahr),"-")</f>
        <v>-</v>
      </c>
      <c r="E252" s="263"/>
      <c r="F252" s="264"/>
      <c r="G252" s="152"/>
      <c r="H252" s="152"/>
      <c r="I252" s="15"/>
      <c r="J252" s="152"/>
      <c r="K252" s="15"/>
      <c r="L252" s="15"/>
      <c r="M252" s="15"/>
      <c r="N252" s="15"/>
      <c r="O252" s="359"/>
      <c r="P252" s="345"/>
      <c r="Q252" s="352"/>
      <c r="R252" s="345"/>
      <c r="S252" s="352"/>
      <c r="T252" s="345"/>
      <c r="U252" s="352"/>
      <c r="V252" s="345"/>
      <c r="W252" s="352"/>
      <c r="X252" s="345"/>
      <c r="Y252" s="352"/>
      <c r="Z252" s="345"/>
      <c r="AA252" s="352"/>
      <c r="AB252" s="345"/>
      <c r="AC252" s="352"/>
      <c r="AD252" s="345"/>
      <c r="AE252" s="11"/>
      <c r="AF252" s="345"/>
      <c r="AG252" s="11"/>
      <c r="AH252" s="345"/>
      <c r="AI252" s="333"/>
      <c r="AJ252" s="333"/>
      <c r="AK252" s="333"/>
      <c r="AL252" s="333"/>
      <c r="AM252" s="333"/>
      <c r="AN252" s="333"/>
      <c r="AO252" s="333"/>
      <c r="AP252" s="333"/>
      <c r="AQ252" s="333"/>
      <c r="AR252" s="333"/>
      <c r="AS252" s="333"/>
      <c r="AT252" s="333"/>
      <c r="AU252" s="333"/>
      <c r="AV252" s="333"/>
      <c r="AW252" s="333"/>
      <c r="AX252" s="333"/>
      <c r="AY252" s="333"/>
      <c r="AZ252" s="333"/>
      <c r="BA252" s="333"/>
      <c r="BB252" s="333"/>
      <c r="BC252" s="333"/>
      <c r="BD252" s="333"/>
      <c r="BE252" s="333"/>
      <c r="BF252" s="333"/>
      <c r="BG252" s="333"/>
      <c r="BH252" s="333"/>
      <c r="BI252" s="333"/>
      <c r="BJ252" s="333"/>
      <c r="BK252" s="333"/>
      <c r="BL252" s="333"/>
      <c r="BM252" s="333"/>
      <c r="BN252" s="333"/>
      <c r="BO252" s="333"/>
      <c r="BP252" s="333"/>
    </row>
    <row r="253" spans="1:68" x14ac:dyDescent="0.25">
      <c r="A253" s="583"/>
      <c r="B253" s="15"/>
      <c r="C253" s="222">
        <v>21</v>
      </c>
      <c r="D253" s="143" t="str">
        <f>IF(Ereignistabelle[[#This Row],[Berechnungsregel]]&lt;&gt;"",VALUE(F253&amp;Kalenderjahr),"-")</f>
        <v>-</v>
      </c>
      <c r="E253" s="263"/>
      <c r="F253" s="264"/>
      <c r="G253" s="15"/>
      <c r="H253" s="15"/>
      <c r="I253" s="15"/>
      <c r="J253" s="15"/>
      <c r="K253" s="15"/>
      <c r="L253" s="15"/>
      <c r="M253" s="15"/>
      <c r="N253" s="15"/>
      <c r="O253" s="359"/>
      <c r="P253" s="345"/>
      <c r="Q253" s="352"/>
      <c r="R253" s="345"/>
      <c r="S253" s="352"/>
      <c r="T253" s="345"/>
      <c r="U253" s="352"/>
      <c r="V253" s="345"/>
      <c r="W253" s="352"/>
      <c r="X253" s="345"/>
      <c r="Y253" s="352"/>
      <c r="Z253" s="345"/>
      <c r="AA253" s="352"/>
      <c r="AB253" s="345"/>
      <c r="AC253" s="352"/>
      <c r="AD253" s="345"/>
      <c r="AE253" s="11"/>
      <c r="AF253" s="345"/>
      <c r="AG253" s="11"/>
      <c r="AH253" s="345"/>
    </row>
    <row r="254" spans="1:68" x14ac:dyDescent="0.25">
      <c r="A254" s="583"/>
      <c r="B254" s="15"/>
      <c r="C254" s="222">
        <v>22</v>
      </c>
      <c r="D254" s="143" t="str">
        <f>IF(Ereignistabelle[[#This Row],[Berechnungsregel]]&lt;&gt;"",VALUE(F254&amp;Kalenderjahr),"-")</f>
        <v>-</v>
      </c>
      <c r="E254" s="263"/>
      <c r="F254" s="264"/>
      <c r="G254" s="15"/>
      <c r="H254" s="15"/>
      <c r="I254" s="15"/>
      <c r="J254" s="15"/>
      <c r="K254" s="15"/>
      <c r="L254" s="15"/>
      <c r="M254" s="15"/>
      <c r="N254" s="15"/>
      <c r="O254" s="359"/>
      <c r="P254" s="345"/>
      <c r="Q254" s="352"/>
      <c r="R254" s="345"/>
      <c r="S254" s="352"/>
      <c r="T254" s="345"/>
      <c r="U254" s="352"/>
      <c r="V254" s="345"/>
      <c r="W254" s="352"/>
      <c r="X254" s="345"/>
      <c r="Y254" s="352"/>
      <c r="Z254" s="345"/>
      <c r="AA254" s="352"/>
      <c r="AB254" s="345"/>
      <c r="AC254" s="352"/>
      <c r="AD254" s="345"/>
      <c r="AE254" s="11"/>
      <c r="AF254" s="345"/>
      <c r="AG254" s="11"/>
      <c r="AH254" s="345"/>
    </row>
    <row r="255" spans="1:68" x14ac:dyDescent="0.25">
      <c r="A255" s="583"/>
      <c r="B255" s="15"/>
      <c r="C255" s="222">
        <v>23</v>
      </c>
      <c r="D255" s="143" t="str">
        <f>IF(Ereignistabelle[[#This Row],[Berechnungsregel]]&lt;&gt;"",VALUE(F255&amp;Kalenderjahr),"-")</f>
        <v>-</v>
      </c>
      <c r="E255" s="263"/>
      <c r="F255" s="264"/>
      <c r="G255" s="15"/>
      <c r="H255" s="15"/>
      <c r="I255" s="15"/>
      <c r="J255" s="15"/>
      <c r="K255" s="15"/>
      <c r="L255" s="15"/>
      <c r="M255" s="15"/>
      <c r="N255" s="15"/>
      <c r="O255" s="359"/>
      <c r="P255" s="345"/>
      <c r="Q255" s="352"/>
      <c r="R255" s="345"/>
      <c r="S255" s="352"/>
      <c r="T255" s="345"/>
      <c r="U255" s="352"/>
      <c r="V255" s="345"/>
      <c r="W255" s="352"/>
      <c r="X255" s="345"/>
      <c r="Y255" s="352"/>
      <c r="Z255" s="345"/>
      <c r="AA255" s="352"/>
      <c r="AB255" s="345"/>
      <c r="AC255" s="352"/>
      <c r="AD255" s="345"/>
      <c r="AE255" s="11"/>
      <c r="AF255" s="345"/>
      <c r="AG255" s="11"/>
      <c r="AH255" s="345"/>
    </row>
    <row r="256" spans="1:68" x14ac:dyDescent="0.25">
      <c r="A256" s="583"/>
      <c r="B256" s="15"/>
      <c r="C256" s="222">
        <v>24</v>
      </c>
      <c r="D256" s="143" t="str">
        <f>IF(Ereignistabelle[[#This Row],[Berechnungsregel]]&lt;&gt;"",VALUE(F256&amp;Kalenderjahr),"-")</f>
        <v>-</v>
      </c>
      <c r="E256" s="263"/>
      <c r="F256" s="264"/>
      <c r="G256" s="15"/>
      <c r="H256" s="15"/>
      <c r="I256" s="15"/>
      <c r="J256" s="15"/>
      <c r="K256" s="15"/>
      <c r="L256" s="15"/>
      <c r="M256" s="15"/>
      <c r="N256" s="15"/>
      <c r="O256" s="359"/>
      <c r="P256" s="345"/>
      <c r="Q256" s="352"/>
      <c r="R256" s="345"/>
      <c r="S256" s="352"/>
      <c r="T256" s="345"/>
      <c r="U256" s="352"/>
      <c r="V256" s="345"/>
      <c r="W256" s="352"/>
      <c r="X256" s="345"/>
      <c r="Y256" s="352"/>
      <c r="Z256" s="345"/>
      <c r="AA256" s="352"/>
      <c r="AB256" s="345"/>
      <c r="AC256" s="352"/>
      <c r="AD256" s="345"/>
      <c r="AE256" s="11"/>
      <c r="AF256" s="345"/>
      <c r="AG256" s="11"/>
      <c r="AH256" s="345"/>
    </row>
    <row r="257" spans="1:108" x14ac:dyDescent="0.25">
      <c r="A257" s="583"/>
      <c r="B257" s="15"/>
      <c r="C257" s="222">
        <v>25</v>
      </c>
      <c r="D257" s="143" t="str">
        <f>IF(Ereignistabelle[[#This Row],[Berechnungsregel]]&lt;&gt;"",VALUE(F257&amp;Kalenderjahr),"-")</f>
        <v>-</v>
      </c>
      <c r="E257" s="263"/>
      <c r="F257" s="264"/>
      <c r="G257" s="15"/>
      <c r="H257" s="15"/>
      <c r="I257" s="15"/>
      <c r="J257" s="15"/>
      <c r="K257" s="15"/>
      <c r="L257" s="15"/>
      <c r="M257" s="15"/>
      <c r="N257" s="15"/>
      <c r="O257" s="359"/>
      <c r="P257" s="345"/>
      <c r="Q257" s="352"/>
      <c r="R257" s="345"/>
      <c r="S257" s="352"/>
      <c r="T257" s="345"/>
      <c r="U257" s="352"/>
      <c r="V257" s="345"/>
      <c r="W257" s="352"/>
      <c r="X257" s="345"/>
      <c r="Y257" s="352"/>
      <c r="Z257" s="345"/>
      <c r="AA257" s="352"/>
      <c r="AB257" s="345"/>
      <c r="AC257" s="352"/>
      <c r="AD257" s="345"/>
      <c r="AE257" s="11"/>
      <c r="AF257" s="345"/>
      <c r="AG257" s="11"/>
      <c r="AH257" s="345"/>
    </row>
    <row r="258" spans="1:108" x14ac:dyDescent="0.25">
      <c r="A258" s="583"/>
      <c r="B258" s="15"/>
      <c r="C258" s="222">
        <v>26</v>
      </c>
      <c r="D258" s="143" t="str">
        <f>IF(Ereignistabelle[[#This Row],[Berechnungsregel]]&lt;&gt;"",VALUE(F258&amp;Kalenderjahr),"-")</f>
        <v>-</v>
      </c>
      <c r="E258" s="263"/>
      <c r="F258" s="264"/>
      <c r="G258" s="15"/>
      <c r="H258" s="15"/>
      <c r="I258" s="15"/>
      <c r="J258" s="15"/>
      <c r="K258" s="15"/>
      <c r="L258" s="15"/>
      <c r="M258" s="15"/>
      <c r="N258" s="15"/>
      <c r="O258" s="359"/>
      <c r="P258" s="345"/>
      <c r="Q258" s="352"/>
      <c r="R258" s="345"/>
      <c r="S258" s="352"/>
      <c r="T258" s="345"/>
      <c r="U258" s="352"/>
      <c r="V258" s="345"/>
      <c r="W258" s="352"/>
      <c r="X258" s="345"/>
      <c r="Y258" s="352"/>
      <c r="Z258" s="345"/>
      <c r="AA258" s="352"/>
      <c r="AB258" s="345"/>
      <c r="AC258" s="352"/>
      <c r="AD258" s="345"/>
      <c r="AE258" s="11"/>
      <c r="AF258" s="345"/>
      <c r="AG258" s="11"/>
      <c r="AH258" s="345"/>
    </row>
    <row r="259" spans="1:108" ht="15" customHeight="1" x14ac:dyDescent="0.25">
      <c r="A259" s="583"/>
      <c r="B259" s="151"/>
      <c r="C259" s="222">
        <v>27</v>
      </c>
      <c r="D259" s="143" t="str">
        <f>IF(Ereignistabelle[[#This Row],[Berechnungsregel]]&lt;&gt;"",VALUE(F259&amp;Kalenderjahr),"-")</f>
        <v>-</v>
      </c>
      <c r="E259" s="263"/>
      <c r="F259" s="264"/>
      <c r="G259" s="150"/>
      <c r="H259" s="150"/>
      <c r="I259" s="103"/>
      <c r="J259" s="137"/>
      <c r="K259" s="137"/>
      <c r="L259" s="103"/>
      <c r="M259" s="103"/>
      <c r="N259" s="11"/>
      <c r="O259" s="359"/>
      <c r="P259" s="345"/>
      <c r="Q259" s="352"/>
      <c r="R259" s="345"/>
      <c r="S259" s="352"/>
      <c r="T259" s="345"/>
      <c r="U259" s="352"/>
      <c r="V259" s="345"/>
      <c r="W259" s="352"/>
      <c r="X259" s="345"/>
      <c r="Y259" s="352"/>
      <c r="Z259" s="345"/>
      <c r="AA259" s="352"/>
      <c r="AB259" s="345"/>
      <c r="AC259" s="352"/>
      <c r="AD259" s="345"/>
      <c r="AE259" s="11"/>
      <c r="AF259" s="345"/>
      <c r="AG259" s="11"/>
      <c r="AH259" s="345"/>
      <c r="AI259" s="105"/>
      <c r="AJ259" s="106"/>
      <c r="AK259" s="106"/>
      <c r="AL259" s="11"/>
      <c r="AM259" s="106"/>
      <c r="AN259" s="105"/>
      <c r="AO259" s="105"/>
      <c r="AP259" s="106"/>
      <c r="AQ259" s="106"/>
      <c r="AR259" s="11"/>
      <c r="AS259" s="106"/>
      <c r="AT259" s="105"/>
      <c r="AU259" s="105"/>
      <c r="AV259" s="106"/>
      <c r="AW259" s="106"/>
      <c r="AX259" s="11"/>
      <c r="AY259" s="106"/>
      <c r="AZ259" s="105"/>
      <c r="BA259" s="105"/>
      <c r="BB259" s="106"/>
      <c r="BC259" s="106"/>
      <c r="BD259" s="11"/>
      <c r="BE259" s="11"/>
      <c r="BF259" s="11"/>
      <c r="BG259" s="106"/>
      <c r="BH259" s="105"/>
      <c r="BI259" s="105"/>
      <c r="BJ259" s="106"/>
      <c r="BK259" s="106"/>
      <c r="BL259" s="11"/>
      <c r="BM259" s="106"/>
      <c r="BN259" s="105"/>
      <c r="BO259" s="105"/>
      <c r="BP259" s="106"/>
      <c r="BQ259" s="106"/>
      <c r="BR259" s="11"/>
      <c r="BS259" s="106"/>
      <c r="BT259" s="105"/>
      <c r="BU259" s="105"/>
      <c r="BV259" s="106"/>
      <c r="BW259" s="106"/>
      <c r="BX259" s="11"/>
      <c r="BY259" s="106"/>
      <c r="BZ259" s="105"/>
      <c r="CA259" s="105"/>
      <c r="CB259" s="106"/>
      <c r="CC259" s="106"/>
      <c r="CD259" s="11"/>
      <c r="CE259" s="106"/>
      <c r="CF259" s="105"/>
      <c r="CG259" s="105"/>
      <c r="CH259" s="106"/>
      <c r="CI259" s="106"/>
      <c r="CJ259" s="11"/>
      <c r="CK259" s="106"/>
      <c r="CL259" s="105"/>
      <c r="CM259" s="105"/>
      <c r="CN259" s="106"/>
      <c r="CO259" s="106"/>
      <c r="CP259" s="11"/>
      <c r="CQ259" s="106"/>
      <c r="CR259" s="105"/>
      <c r="CS259" s="105"/>
      <c r="CT259" s="106"/>
      <c r="CU259" s="106"/>
      <c r="CV259" s="11"/>
      <c r="CW259" s="106"/>
      <c r="CX259" s="105"/>
      <c r="CY259" s="105"/>
      <c r="CZ259" s="106"/>
      <c r="DA259" s="106"/>
      <c r="DB259" s="11"/>
      <c r="DC259" s="15"/>
      <c r="DD259" s="15"/>
    </row>
    <row r="260" spans="1:108" x14ac:dyDescent="0.25">
      <c r="A260" s="583"/>
      <c r="C260" s="222">
        <v>28</v>
      </c>
      <c r="D260" s="143" t="str">
        <f>IF(Ereignistabelle[[#This Row],[Berechnungsregel]]&lt;&gt;"",VALUE(F260&amp;Kalenderjahr),"-")</f>
        <v>-</v>
      </c>
      <c r="E260" s="263"/>
      <c r="F260" s="264"/>
      <c r="H260" s="4"/>
      <c r="O260" s="359"/>
      <c r="P260" s="345"/>
      <c r="Q260" s="352"/>
      <c r="R260" s="345"/>
      <c r="S260" s="352"/>
      <c r="T260" s="345"/>
      <c r="U260" s="352"/>
      <c r="V260" s="345"/>
      <c r="W260" s="352"/>
      <c r="X260" s="345"/>
      <c r="Y260" s="352"/>
      <c r="Z260" s="345"/>
      <c r="AA260" s="352"/>
      <c r="AB260" s="345"/>
      <c r="AC260" s="352"/>
      <c r="AD260" s="345"/>
      <c r="AE260" s="11"/>
      <c r="AF260" s="345"/>
      <c r="AG260" s="11"/>
      <c r="AH260" s="345"/>
    </row>
    <row r="261" spans="1:108" x14ac:dyDescent="0.25">
      <c r="A261" s="583"/>
      <c r="C261" s="222">
        <v>29</v>
      </c>
      <c r="D261" s="143" t="str">
        <f>IF(Ereignistabelle[[#This Row],[Berechnungsregel]]&lt;&gt;"",VALUE(F261&amp;Kalenderjahr),"-")</f>
        <v>-</v>
      </c>
      <c r="E261" s="263"/>
      <c r="F261" s="264"/>
      <c r="H261" s="4"/>
      <c r="O261" s="359"/>
      <c r="P261" s="345"/>
      <c r="Q261" s="352"/>
      <c r="R261" s="345"/>
      <c r="S261" s="352"/>
      <c r="T261" s="345"/>
      <c r="U261" s="352"/>
      <c r="V261" s="345"/>
      <c r="W261" s="352"/>
      <c r="X261" s="345"/>
      <c r="Y261" s="352"/>
      <c r="Z261" s="345"/>
      <c r="AA261" s="352"/>
      <c r="AB261" s="345"/>
      <c r="AC261" s="352"/>
      <c r="AD261" s="345"/>
      <c r="AE261" s="11"/>
      <c r="AF261" s="345"/>
      <c r="AG261" s="11"/>
      <c r="AH261" s="345"/>
    </row>
    <row r="262" spans="1:108" x14ac:dyDescent="0.25">
      <c r="A262" s="583"/>
      <c r="C262" s="222">
        <v>30</v>
      </c>
      <c r="D262" s="143" t="str">
        <f>IF(Ereignistabelle[[#This Row],[Berechnungsregel]]&lt;&gt;"",VALUE(F262&amp;Kalenderjahr),"-")</f>
        <v>-</v>
      </c>
      <c r="E262" s="263"/>
      <c r="F262" s="264"/>
      <c r="O262" s="359"/>
      <c r="P262" s="345"/>
      <c r="Q262" s="352"/>
      <c r="R262" s="345"/>
      <c r="S262" s="352"/>
      <c r="T262" s="345"/>
      <c r="U262" s="352"/>
      <c r="V262" s="345"/>
      <c r="W262" s="352"/>
      <c r="X262" s="345"/>
      <c r="Y262" s="352"/>
      <c r="Z262" s="345"/>
      <c r="AA262" s="352"/>
      <c r="AB262" s="345"/>
      <c r="AC262" s="352"/>
      <c r="AD262" s="345"/>
      <c r="AE262" s="11"/>
      <c r="AF262" s="345"/>
      <c r="AG262" s="11"/>
      <c r="AH262" s="345"/>
    </row>
    <row r="263" spans="1:108" x14ac:dyDescent="0.25">
      <c r="A263" s="583"/>
      <c r="C263" s="222">
        <v>31</v>
      </c>
      <c r="D263" s="143" t="str">
        <f>IF(Ereignistabelle[[#This Row],[Berechnungsregel]]&lt;&gt;"",VALUE(F263&amp;Kalenderjahr),"-")</f>
        <v>-</v>
      </c>
      <c r="E263" s="263"/>
      <c r="F263" s="264"/>
      <c r="O263" s="359"/>
      <c r="P263" s="345"/>
      <c r="Q263" s="352"/>
      <c r="R263" s="345"/>
      <c r="S263" s="352"/>
      <c r="T263" s="345"/>
      <c r="U263" s="352"/>
      <c r="V263" s="345"/>
      <c r="W263" s="352"/>
      <c r="X263" s="345"/>
      <c r="Y263" s="352"/>
      <c r="Z263" s="345"/>
      <c r="AA263" s="352"/>
      <c r="AB263" s="345"/>
      <c r="AC263" s="352"/>
      <c r="AD263" s="345"/>
      <c r="AE263" s="11"/>
      <c r="AF263" s="345"/>
      <c r="AG263" s="11"/>
      <c r="AH263" s="345"/>
    </row>
    <row r="264" spans="1:108" x14ac:dyDescent="0.25">
      <c r="A264" s="583"/>
      <c r="C264" s="222">
        <v>32</v>
      </c>
      <c r="D264" s="143" t="str">
        <f>IF(Ereignistabelle[[#This Row],[Berechnungsregel]]&lt;&gt;"",VALUE(F264&amp;Kalenderjahr),"-")</f>
        <v>-</v>
      </c>
      <c r="E264" s="263"/>
      <c r="F264" s="264"/>
      <c r="O264" s="359"/>
      <c r="P264" s="345"/>
      <c r="Q264" s="352"/>
      <c r="R264" s="345"/>
      <c r="S264" s="352"/>
      <c r="T264" s="345"/>
      <c r="U264" s="352"/>
      <c r="V264" s="345"/>
      <c r="W264" s="352"/>
      <c r="X264" s="345"/>
      <c r="Y264" s="352"/>
      <c r="Z264" s="345"/>
      <c r="AA264" s="352"/>
      <c r="AB264" s="345"/>
      <c r="AC264" s="352"/>
      <c r="AD264" s="345"/>
      <c r="AE264" s="11"/>
      <c r="AF264" s="345"/>
      <c r="AG264" s="11"/>
      <c r="AH264" s="345"/>
    </row>
    <row r="265" spans="1:108" x14ac:dyDescent="0.25">
      <c r="A265" s="583"/>
      <c r="C265" s="222">
        <v>33</v>
      </c>
      <c r="D265" s="143" t="str">
        <f>IF(Ereignistabelle[[#This Row],[Berechnungsregel]]&lt;&gt;"",VALUE(F265&amp;Kalenderjahr),"-")</f>
        <v>-</v>
      </c>
      <c r="E265" s="263"/>
      <c r="F265" s="264"/>
      <c r="O265" s="359"/>
      <c r="P265" s="345"/>
      <c r="Q265" s="352"/>
      <c r="R265" s="345"/>
      <c r="S265" s="352"/>
      <c r="T265" s="345"/>
      <c r="U265" s="352"/>
      <c r="V265" s="345"/>
      <c r="W265" s="352"/>
      <c r="X265" s="345"/>
      <c r="Y265" s="352"/>
      <c r="Z265" s="345"/>
      <c r="AA265" s="352"/>
      <c r="AB265" s="345"/>
      <c r="AC265" s="352"/>
      <c r="AD265" s="345"/>
      <c r="AE265" s="11"/>
      <c r="AF265" s="345"/>
      <c r="AG265" s="11"/>
      <c r="AH265" s="345"/>
    </row>
    <row r="266" spans="1:108" x14ac:dyDescent="0.25">
      <c r="A266" s="583"/>
      <c r="C266" s="222">
        <v>34</v>
      </c>
      <c r="D266" s="143" t="str">
        <f>IF(Ereignistabelle[[#This Row],[Berechnungsregel]]&lt;&gt;"",VALUE(F266&amp;Kalenderjahr),"-")</f>
        <v>-</v>
      </c>
      <c r="E266" s="263"/>
      <c r="F266" s="264"/>
      <c r="O266" s="359"/>
      <c r="P266" s="345"/>
      <c r="Q266" s="352"/>
      <c r="R266" s="345"/>
      <c r="S266" s="352"/>
      <c r="T266" s="345"/>
      <c r="U266" s="352"/>
      <c r="V266" s="345"/>
      <c r="W266" s="352"/>
      <c r="X266" s="345"/>
      <c r="Y266" s="352"/>
      <c r="Z266" s="345"/>
      <c r="AA266" s="352"/>
      <c r="AB266" s="345"/>
      <c r="AC266" s="352"/>
      <c r="AD266" s="345"/>
      <c r="AE266" s="11"/>
      <c r="AF266" s="345"/>
      <c r="AG266" s="11"/>
      <c r="AH266" s="345"/>
    </row>
    <row r="267" spans="1:108" x14ac:dyDescent="0.25">
      <c r="A267" s="583"/>
      <c r="C267" s="222">
        <v>35</v>
      </c>
      <c r="D267" s="143" t="str">
        <f>IF(Ereignistabelle[[#This Row],[Berechnungsregel]]&lt;&gt;"",VALUE(F267&amp;Kalenderjahr),"-")</f>
        <v>-</v>
      </c>
      <c r="E267" s="263"/>
      <c r="F267" s="264"/>
      <c r="O267" s="359"/>
      <c r="P267" s="345"/>
      <c r="Q267" s="352"/>
      <c r="R267" s="345"/>
      <c r="S267" s="352"/>
      <c r="T267" s="345"/>
      <c r="U267" s="352"/>
      <c r="V267" s="345"/>
      <c r="W267" s="352"/>
      <c r="X267" s="345"/>
      <c r="Y267" s="352"/>
      <c r="Z267" s="345"/>
      <c r="AA267" s="352"/>
      <c r="AB267" s="345"/>
      <c r="AC267" s="352"/>
      <c r="AD267" s="345"/>
      <c r="AE267" s="11"/>
      <c r="AF267" s="345"/>
      <c r="AG267" s="11"/>
      <c r="AH267" s="345"/>
    </row>
    <row r="268" spans="1:108" x14ac:dyDescent="0.25">
      <c r="A268" s="583"/>
      <c r="C268" s="222">
        <v>36</v>
      </c>
      <c r="D268" s="143" t="str">
        <f>IF(Ereignistabelle[[#This Row],[Berechnungsregel]]&lt;&gt;"",VALUE(F268&amp;Kalenderjahr),"-")</f>
        <v>-</v>
      </c>
      <c r="E268" s="263"/>
      <c r="F268" s="264"/>
      <c r="O268" s="359"/>
      <c r="P268" s="345"/>
      <c r="Q268" s="352"/>
      <c r="R268" s="345"/>
      <c r="S268" s="352"/>
      <c r="T268" s="345"/>
      <c r="U268" s="352"/>
      <c r="V268" s="345"/>
      <c r="W268" s="352"/>
      <c r="X268" s="345"/>
      <c r="Y268" s="352"/>
      <c r="Z268" s="345"/>
      <c r="AA268" s="352"/>
      <c r="AB268" s="345"/>
      <c r="AC268" s="352"/>
      <c r="AD268" s="345"/>
      <c r="AE268" s="11"/>
      <c r="AF268" s="345"/>
      <c r="AG268" s="11"/>
      <c r="AH268" s="345"/>
    </row>
    <row r="269" spans="1:108" x14ac:dyDescent="0.25">
      <c r="A269" s="583"/>
      <c r="C269" s="222">
        <v>37</v>
      </c>
      <c r="D269" s="143" t="str">
        <f>IF(Ereignistabelle[[#This Row],[Berechnungsregel]]&lt;&gt;"",VALUE(F269&amp;Kalenderjahr),"-")</f>
        <v>-</v>
      </c>
      <c r="E269" s="263"/>
      <c r="F269" s="264"/>
      <c r="O269" s="359"/>
      <c r="P269" s="345"/>
      <c r="Q269" s="352"/>
      <c r="R269" s="345"/>
      <c r="S269" s="352"/>
      <c r="T269" s="345"/>
      <c r="U269" s="352"/>
      <c r="V269" s="345"/>
      <c r="W269" s="352"/>
      <c r="X269" s="345"/>
      <c r="Y269" s="352"/>
      <c r="Z269" s="345"/>
      <c r="AA269" s="352"/>
      <c r="AB269" s="345"/>
      <c r="AC269" s="352"/>
      <c r="AD269" s="345"/>
      <c r="AE269" s="11"/>
      <c r="AF269" s="345"/>
      <c r="AG269" s="11"/>
      <c r="AH269" s="345"/>
    </row>
    <row r="270" spans="1:108" x14ac:dyDescent="0.25">
      <c r="A270" s="583"/>
      <c r="C270" s="222">
        <v>38</v>
      </c>
      <c r="D270" s="143" t="str">
        <f>IF(Ereignistabelle[[#This Row],[Berechnungsregel]]&lt;&gt;"",VALUE(F270&amp;Kalenderjahr),"-")</f>
        <v>-</v>
      </c>
      <c r="E270" s="263"/>
      <c r="F270" s="264"/>
      <c r="O270" s="359"/>
      <c r="P270" s="345"/>
      <c r="Q270" s="352"/>
      <c r="R270" s="345"/>
      <c r="S270" s="352"/>
      <c r="T270" s="345"/>
      <c r="U270" s="352"/>
      <c r="V270" s="345"/>
      <c r="W270" s="352"/>
      <c r="X270" s="345"/>
      <c r="Y270" s="352"/>
      <c r="Z270" s="345"/>
      <c r="AA270" s="352"/>
      <c r="AB270" s="345"/>
      <c r="AC270" s="352"/>
      <c r="AD270" s="345"/>
      <c r="AE270" s="11"/>
      <c r="AF270" s="345"/>
      <c r="AG270" s="11"/>
      <c r="AH270" s="345"/>
    </row>
    <row r="271" spans="1:108" x14ac:dyDescent="0.25">
      <c r="A271" s="583"/>
      <c r="C271" s="222">
        <v>39</v>
      </c>
      <c r="D271" s="143" t="str">
        <f>IF(Ereignistabelle[[#This Row],[Berechnungsregel]]&lt;&gt;"",VALUE(F271&amp;Kalenderjahr),"-")</f>
        <v>-</v>
      </c>
      <c r="E271" s="263"/>
      <c r="F271" s="264"/>
      <c r="O271" s="359"/>
      <c r="P271" s="345"/>
      <c r="Q271" s="352"/>
      <c r="R271" s="345"/>
      <c r="S271" s="352"/>
      <c r="T271" s="345"/>
      <c r="U271" s="352"/>
      <c r="V271" s="345"/>
      <c r="W271" s="352"/>
      <c r="X271" s="345"/>
      <c r="Y271" s="352"/>
      <c r="Z271" s="345"/>
      <c r="AA271" s="352"/>
      <c r="AB271" s="345"/>
      <c r="AC271" s="352"/>
      <c r="AD271" s="345"/>
      <c r="AE271" s="11"/>
      <c r="AF271" s="345"/>
      <c r="AG271" s="11"/>
      <c r="AH271" s="345"/>
    </row>
    <row r="272" spans="1:108" x14ac:dyDescent="0.25">
      <c r="A272" s="583"/>
      <c r="C272" s="222">
        <v>40</v>
      </c>
      <c r="D272" s="143" t="str">
        <f>IF(Ereignistabelle[[#This Row],[Berechnungsregel]]&lt;&gt;"",VALUE(F272&amp;Kalenderjahr),"-")</f>
        <v>-</v>
      </c>
      <c r="E272" s="263"/>
      <c r="F272" s="264"/>
      <c r="O272" s="359"/>
      <c r="P272" s="345"/>
      <c r="Q272" s="352"/>
      <c r="R272" s="345"/>
      <c r="S272" s="352"/>
      <c r="T272" s="345"/>
      <c r="U272" s="352"/>
      <c r="V272" s="345"/>
      <c r="W272" s="352"/>
      <c r="X272" s="345"/>
      <c r="Y272" s="352"/>
      <c r="Z272" s="345"/>
      <c r="AA272" s="352"/>
      <c r="AB272" s="345"/>
      <c r="AC272" s="352"/>
      <c r="AD272" s="345"/>
      <c r="AE272" s="11"/>
      <c r="AF272" s="345"/>
      <c r="AG272" s="11"/>
      <c r="AH272" s="345"/>
    </row>
    <row r="273" spans="1:34" x14ac:dyDescent="0.25">
      <c r="A273" s="583"/>
      <c r="C273" s="222">
        <v>41</v>
      </c>
      <c r="D273" s="143" t="str">
        <f>IF(Ereignistabelle[[#This Row],[Berechnungsregel]]&lt;&gt;"",VALUE(F273&amp;Kalenderjahr),"-")</f>
        <v>-</v>
      </c>
      <c r="E273" s="263"/>
      <c r="F273" s="264"/>
      <c r="O273" s="359"/>
      <c r="P273" s="345"/>
      <c r="Q273" s="352"/>
      <c r="R273" s="345"/>
      <c r="S273" s="352"/>
      <c r="T273" s="345"/>
      <c r="U273" s="352"/>
      <c r="V273" s="345"/>
      <c r="W273" s="352"/>
      <c r="X273" s="345"/>
      <c r="Y273" s="352"/>
      <c r="Z273" s="345"/>
      <c r="AA273" s="352"/>
      <c r="AB273" s="345"/>
      <c r="AC273" s="352"/>
      <c r="AD273" s="345"/>
      <c r="AE273" s="11"/>
      <c r="AF273" s="345"/>
      <c r="AG273" s="11"/>
      <c r="AH273" s="345"/>
    </row>
    <row r="274" spans="1:34" x14ac:dyDescent="0.25">
      <c r="A274" s="583"/>
      <c r="C274" s="222">
        <v>42</v>
      </c>
      <c r="D274" s="143" t="str">
        <f>IF(Ereignistabelle[[#This Row],[Berechnungsregel]]&lt;&gt;"",VALUE(F274&amp;Kalenderjahr),"-")</f>
        <v>-</v>
      </c>
      <c r="E274" s="263"/>
      <c r="F274" s="264"/>
      <c r="O274" s="359"/>
      <c r="P274" s="345"/>
      <c r="Q274" s="352"/>
      <c r="R274" s="345"/>
      <c r="S274" s="352"/>
      <c r="T274" s="345"/>
      <c r="U274" s="352"/>
      <c r="V274" s="345"/>
      <c r="W274" s="352"/>
      <c r="X274" s="345"/>
      <c r="Y274" s="352"/>
      <c r="Z274" s="345"/>
      <c r="AA274" s="352"/>
      <c r="AB274" s="345"/>
      <c r="AC274" s="352"/>
      <c r="AD274" s="345"/>
      <c r="AE274" s="11"/>
      <c r="AF274" s="345"/>
      <c r="AG274" s="11"/>
      <c r="AH274" s="345"/>
    </row>
    <row r="275" spans="1:34" x14ac:dyDescent="0.25">
      <c r="A275" s="583"/>
      <c r="C275" s="222">
        <v>43</v>
      </c>
      <c r="D275" s="143" t="str">
        <f>IF(Ereignistabelle[[#This Row],[Berechnungsregel]]&lt;&gt;"",VALUE(F275&amp;Kalenderjahr),"-")</f>
        <v>-</v>
      </c>
      <c r="E275" s="263"/>
      <c r="F275" s="264"/>
      <c r="O275" s="359"/>
      <c r="P275" s="345"/>
      <c r="Q275" s="352"/>
      <c r="R275" s="345"/>
      <c r="S275" s="352"/>
      <c r="T275" s="345"/>
      <c r="U275" s="352"/>
      <c r="V275" s="345"/>
      <c r="W275" s="352"/>
      <c r="X275" s="345"/>
      <c r="Y275" s="352"/>
      <c r="Z275" s="345"/>
      <c r="AA275" s="352"/>
      <c r="AB275" s="345"/>
      <c r="AC275" s="352"/>
      <c r="AD275" s="345"/>
      <c r="AE275" s="11"/>
      <c r="AF275" s="345"/>
      <c r="AG275" s="11"/>
      <c r="AH275" s="345"/>
    </row>
    <row r="276" spans="1:34" x14ac:dyDescent="0.25">
      <c r="A276" s="583"/>
      <c r="C276" s="222">
        <v>44</v>
      </c>
      <c r="D276" s="143" t="str">
        <f>IF(Ereignistabelle[[#This Row],[Berechnungsregel]]&lt;&gt;"",VALUE(F276&amp;Kalenderjahr),"-")</f>
        <v>-</v>
      </c>
      <c r="E276" s="263"/>
      <c r="F276" s="264"/>
      <c r="O276" s="359"/>
      <c r="P276" s="345"/>
      <c r="Q276" s="352"/>
      <c r="R276" s="345"/>
      <c r="S276" s="352"/>
      <c r="T276" s="345"/>
      <c r="U276" s="352"/>
      <c r="V276" s="345"/>
      <c r="W276" s="352"/>
      <c r="X276" s="345"/>
      <c r="Y276" s="352"/>
      <c r="Z276" s="345"/>
      <c r="AA276" s="352"/>
      <c r="AB276" s="345"/>
      <c r="AC276" s="352"/>
      <c r="AD276" s="345"/>
      <c r="AE276" s="11"/>
      <c r="AF276" s="345"/>
      <c r="AG276" s="11"/>
      <c r="AH276" s="345"/>
    </row>
    <row r="277" spans="1:34" x14ac:dyDescent="0.25">
      <c r="A277" s="583"/>
      <c r="C277" s="222">
        <v>45</v>
      </c>
      <c r="D277" s="143" t="str">
        <f>IF(Ereignistabelle[[#This Row],[Berechnungsregel]]&lt;&gt;"",VALUE(F277&amp;Kalenderjahr),"-")</f>
        <v>-</v>
      </c>
      <c r="E277" s="263"/>
      <c r="F277" s="264"/>
      <c r="O277" s="359"/>
      <c r="P277" s="345"/>
      <c r="Q277" s="352"/>
      <c r="R277" s="345"/>
      <c r="S277" s="352"/>
      <c r="T277" s="345"/>
      <c r="U277" s="352"/>
      <c r="V277" s="345"/>
      <c r="W277" s="352"/>
      <c r="X277" s="345"/>
      <c r="Y277" s="352"/>
      <c r="Z277" s="345"/>
      <c r="AA277" s="352"/>
      <c r="AB277" s="345"/>
      <c r="AC277" s="352"/>
      <c r="AD277" s="345"/>
      <c r="AE277" s="11"/>
      <c r="AF277" s="345"/>
      <c r="AG277" s="11"/>
      <c r="AH277" s="345"/>
    </row>
    <row r="278" spans="1:34" x14ac:dyDescent="0.25">
      <c r="A278" s="583"/>
      <c r="C278" s="222">
        <v>46</v>
      </c>
      <c r="D278" s="143" t="str">
        <f>IF(Ereignistabelle[[#This Row],[Berechnungsregel]]&lt;&gt;"",VALUE(F278&amp;Kalenderjahr),"-")</f>
        <v>-</v>
      </c>
      <c r="E278" s="263"/>
      <c r="F278" s="264"/>
      <c r="O278" s="359"/>
      <c r="P278" s="345"/>
      <c r="Q278" s="352"/>
      <c r="R278" s="345"/>
      <c r="S278" s="352"/>
      <c r="T278" s="345"/>
      <c r="U278" s="352"/>
      <c r="V278" s="345"/>
      <c r="W278" s="352"/>
      <c r="X278" s="345"/>
      <c r="Y278" s="352"/>
      <c r="Z278" s="345"/>
      <c r="AA278" s="352"/>
      <c r="AB278" s="345"/>
      <c r="AC278" s="352"/>
      <c r="AD278" s="345"/>
      <c r="AE278" s="11"/>
      <c r="AF278" s="345"/>
      <c r="AG278" s="11"/>
      <c r="AH278" s="345"/>
    </row>
    <row r="279" spans="1:34" x14ac:dyDescent="0.25">
      <c r="A279" s="583"/>
      <c r="C279" s="222">
        <v>47</v>
      </c>
      <c r="D279" s="143" t="str">
        <f>IF(Ereignistabelle[[#This Row],[Berechnungsregel]]&lt;&gt;"",VALUE(F279&amp;Kalenderjahr),"-")</f>
        <v>-</v>
      </c>
      <c r="E279" s="263"/>
      <c r="F279" s="264"/>
      <c r="O279" s="359"/>
      <c r="P279" s="345"/>
      <c r="Q279" s="352"/>
      <c r="R279" s="345"/>
      <c r="S279" s="352"/>
      <c r="T279" s="345"/>
      <c r="U279" s="352"/>
      <c r="V279" s="345"/>
      <c r="W279" s="352"/>
      <c r="X279" s="345"/>
      <c r="Y279" s="352"/>
      <c r="Z279" s="345"/>
      <c r="AA279" s="352"/>
      <c r="AB279" s="345"/>
      <c r="AC279" s="352"/>
      <c r="AD279" s="345"/>
      <c r="AE279" s="11"/>
      <c r="AF279" s="345"/>
      <c r="AG279" s="11"/>
      <c r="AH279" s="345"/>
    </row>
    <row r="280" spans="1:34" x14ac:dyDescent="0.25">
      <c r="A280" s="583"/>
      <c r="C280" s="222">
        <v>48</v>
      </c>
      <c r="D280" s="143" t="str">
        <f>IF(Ereignistabelle[[#This Row],[Berechnungsregel]]&lt;&gt;"",VALUE(F280&amp;Kalenderjahr),"-")</f>
        <v>-</v>
      </c>
      <c r="E280" s="263"/>
      <c r="F280" s="264"/>
      <c r="O280" s="359"/>
      <c r="P280" s="345"/>
      <c r="Q280" s="352"/>
      <c r="R280" s="345"/>
      <c r="S280" s="352"/>
      <c r="T280" s="345"/>
      <c r="U280" s="352"/>
      <c r="V280" s="345"/>
      <c r="W280" s="352"/>
      <c r="X280" s="345"/>
      <c r="Y280" s="352"/>
      <c r="Z280" s="345"/>
      <c r="AA280" s="352"/>
      <c r="AB280" s="345"/>
      <c r="AC280" s="352"/>
      <c r="AD280" s="345"/>
      <c r="AE280" s="11"/>
      <c r="AF280" s="345"/>
      <c r="AG280" s="11"/>
      <c r="AH280" s="345"/>
    </row>
    <row r="281" spans="1:34" x14ac:dyDescent="0.25">
      <c r="A281" s="583"/>
      <c r="C281" s="222">
        <v>49</v>
      </c>
      <c r="D281" s="143" t="str">
        <f>IF(Ereignistabelle[[#This Row],[Berechnungsregel]]&lt;&gt;"",VALUE(F281&amp;Kalenderjahr),"-")</f>
        <v>-</v>
      </c>
      <c r="E281" s="263"/>
      <c r="F281" s="264"/>
      <c r="O281" s="359"/>
      <c r="P281" s="345"/>
      <c r="Q281" s="352"/>
      <c r="R281" s="345"/>
      <c r="S281" s="352"/>
      <c r="T281" s="345"/>
      <c r="U281" s="352"/>
      <c r="V281" s="345"/>
      <c r="W281" s="352"/>
      <c r="X281" s="345"/>
      <c r="Y281" s="352"/>
      <c r="Z281" s="345"/>
      <c r="AA281" s="352"/>
      <c r="AB281" s="345"/>
      <c r="AC281" s="352"/>
      <c r="AD281" s="345"/>
      <c r="AE281" s="11"/>
      <c r="AF281" s="345"/>
      <c r="AG281" s="11"/>
      <c r="AH281" s="345"/>
    </row>
    <row r="282" spans="1:34" x14ac:dyDescent="0.25">
      <c r="A282" s="583"/>
      <c r="C282" s="222">
        <v>50</v>
      </c>
      <c r="D282" s="143" t="str">
        <f>IF(Ereignistabelle[[#This Row],[Berechnungsregel]]&lt;&gt;"",VALUE(F282&amp;Kalenderjahr),"-")</f>
        <v>-</v>
      </c>
      <c r="E282" s="263"/>
      <c r="F282" s="264"/>
      <c r="O282" s="359"/>
      <c r="P282" s="345"/>
      <c r="Q282" s="352"/>
      <c r="R282" s="345"/>
      <c r="S282" s="352"/>
      <c r="T282" s="345"/>
      <c r="U282" s="352"/>
      <c r="V282" s="345"/>
      <c r="W282" s="352"/>
      <c r="X282" s="345"/>
      <c r="Y282" s="352"/>
      <c r="Z282" s="345"/>
      <c r="AA282" s="352"/>
      <c r="AB282" s="345"/>
      <c r="AC282" s="352"/>
      <c r="AD282" s="345"/>
      <c r="AE282" s="11"/>
      <c r="AF282" s="345"/>
      <c r="AG282" s="11"/>
      <c r="AH282" s="345"/>
    </row>
    <row r="283" spans="1:34" x14ac:dyDescent="0.25">
      <c r="A283" s="583"/>
      <c r="C283" s="222">
        <v>51</v>
      </c>
      <c r="D283" s="143" t="str">
        <f>IF(Ereignistabelle[[#This Row],[Berechnungsregel]]&lt;&gt;"",VALUE(F283&amp;Kalenderjahr),"-")</f>
        <v>-</v>
      </c>
      <c r="E283" s="263"/>
      <c r="F283" s="264"/>
      <c r="O283" s="359"/>
      <c r="P283" s="345"/>
      <c r="Q283" s="352"/>
      <c r="R283" s="345"/>
      <c r="S283" s="352"/>
      <c r="T283" s="345"/>
      <c r="U283" s="352"/>
      <c r="V283" s="345"/>
      <c r="W283" s="352"/>
      <c r="X283" s="345"/>
      <c r="Y283" s="352"/>
      <c r="Z283" s="345"/>
      <c r="AA283" s="352"/>
      <c r="AB283" s="345"/>
      <c r="AC283" s="352"/>
      <c r="AD283" s="345"/>
      <c r="AE283" s="11"/>
      <c r="AF283" s="345"/>
      <c r="AG283" s="11"/>
      <c r="AH283" s="345"/>
    </row>
    <row r="284" spans="1:34" x14ac:dyDescent="0.25">
      <c r="A284" s="583"/>
      <c r="C284" s="222">
        <v>52</v>
      </c>
      <c r="D284" s="143" t="str">
        <f>IF(Ereignistabelle[[#This Row],[Berechnungsregel]]&lt;&gt;"",VALUE(F284&amp;Kalenderjahr),"-")</f>
        <v>-</v>
      </c>
      <c r="E284" s="263"/>
      <c r="F284" s="264"/>
      <c r="O284" s="359"/>
      <c r="P284" s="345"/>
      <c r="Q284" s="352"/>
      <c r="R284" s="345"/>
      <c r="S284" s="352"/>
      <c r="T284" s="345"/>
      <c r="U284" s="352"/>
      <c r="V284" s="345"/>
      <c r="W284" s="352"/>
      <c r="X284" s="345"/>
      <c r="Y284" s="352"/>
      <c r="Z284" s="345"/>
      <c r="AA284" s="352"/>
      <c r="AB284" s="345"/>
      <c r="AC284" s="352"/>
      <c r="AD284" s="345"/>
      <c r="AE284" s="11"/>
      <c r="AF284" s="345"/>
      <c r="AG284" s="11"/>
      <c r="AH284" s="345"/>
    </row>
    <row r="285" spans="1:34" x14ac:dyDescent="0.25">
      <c r="A285" s="583"/>
      <c r="C285" s="222">
        <v>53</v>
      </c>
      <c r="D285" s="143" t="str">
        <f>IF(Ereignistabelle[[#This Row],[Berechnungsregel]]&lt;&gt;"",VALUE(F285&amp;Kalenderjahr),"-")</f>
        <v>-</v>
      </c>
      <c r="E285" s="263"/>
      <c r="F285" s="264"/>
      <c r="O285" s="359"/>
      <c r="P285" s="345"/>
      <c r="Q285" s="352"/>
      <c r="R285" s="345"/>
      <c r="S285" s="352"/>
      <c r="T285" s="345"/>
      <c r="U285" s="352"/>
      <c r="V285" s="345"/>
      <c r="W285" s="352"/>
      <c r="X285" s="345"/>
      <c r="Y285" s="352"/>
      <c r="Z285" s="345"/>
      <c r="AA285" s="352"/>
      <c r="AB285" s="345"/>
      <c r="AC285" s="352"/>
      <c r="AD285" s="345"/>
      <c r="AE285" s="11"/>
      <c r="AF285" s="345"/>
      <c r="AG285" s="11"/>
      <c r="AH285" s="345"/>
    </row>
    <row r="286" spans="1:34" x14ac:dyDescent="0.25">
      <c r="A286" s="583"/>
      <c r="C286" s="222">
        <v>54</v>
      </c>
      <c r="D286" s="143" t="str">
        <f>IF(Ereignistabelle[[#This Row],[Berechnungsregel]]&lt;&gt;"",VALUE(F286&amp;Kalenderjahr),"-")</f>
        <v>-</v>
      </c>
      <c r="E286" s="263"/>
      <c r="F286" s="264"/>
      <c r="O286" s="359"/>
      <c r="P286" s="345"/>
      <c r="Q286" s="352"/>
      <c r="R286" s="345"/>
      <c r="S286" s="352"/>
      <c r="T286" s="345"/>
      <c r="U286" s="352"/>
      <c r="V286" s="345"/>
      <c r="W286" s="352"/>
      <c r="X286" s="345"/>
      <c r="Y286" s="352"/>
      <c r="Z286" s="345"/>
      <c r="AA286" s="352"/>
      <c r="AB286" s="345"/>
      <c r="AC286" s="352"/>
      <c r="AD286" s="345"/>
      <c r="AE286" s="11"/>
      <c r="AF286" s="345"/>
      <c r="AG286" s="11"/>
      <c r="AH286" s="345"/>
    </row>
    <row r="287" spans="1:34" x14ac:dyDescent="0.25">
      <c r="A287" s="583"/>
      <c r="C287" s="222">
        <v>55</v>
      </c>
      <c r="D287" s="143" t="str">
        <f>IF(Ereignistabelle[[#This Row],[Berechnungsregel]]&lt;&gt;"",VALUE(F287&amp;Kalenderjahr),"-")</f>
        <v>-</v>
      </c>
      <c r="E287" s="263"/>
      <c r="F287" s="264"/>
      <c r="O287" s="359"/>
      <c r="P287" s="345"/>
      <c r="Q287" s="352"/>
      <c r="R287" s="345"/>
      <c r="S287" s="352"/>
      <c r="T287" s="345"/>
      <c r="U287" s="352"/>
      <c r="V287" s="345"/>
      <c r="W287" s="352"/>
      <c r="X287" s="345"/>
      <c r="Y287" s="352"/>
      <c r="Z287" s="345"/>
      <c r="AA287" s="352"/>
      <c r="AB287" s="345"/>
      <c r="AC287" s="352"/>
      <c r="AD287" s="345"/>
      <c r="AE287" s="11"/>
      <c r="AF287" s="345"/>
      <c r="AG287" s="11"/>
      <c r="AH287" s="345"/>
    </row>
    <row r="288" spans="1:34" x14ac:dyDescent="0.25">
      <c r="A288" s="583"/>
      <c r="C288" s="222">
        <v>56</v>
      </c>
      <c r="D288" s="143" t="str">
        <f>IF(Ereignistabelle[[#This Row],[Berechnungsregel]]&lt;&gt;"",VALUE(F288&amp;Kalenderjahr),"-")</f>
        <v>-</v>
      </c>
      <c r="E288" s="263"/>
      <c r="F288" s="264"/>
      <c r="O288" s="359"/>
      <c r="P288" s="345"/>
      <c r="Q288" s="352"/>
      <c r="R288" s="345"/>
      <c r="S288" s="352"/>
      <c r="T288" s="345"/>
      <c r="U288" s="352"/>
      <c r="V288" s="345"/>
      <c r="W288" s="352"/>
      <c r="X288" s="345"/>
      <c r="Y288" s="352"/>
      <c r="Z288" s="345"/>
      <c r="AA288" s="352"/>
      <c r="AB288" s="345"/>
      <c r="AC288" s="352"/>
      <c r="AD288" s="345"/>
      <c r="AE288" s="11"/>
      <c r="AF288" s="345"/>
      <c r="AG288" s="11"/>
      <c r="AH288" s="345"/>
    </row>
    <row r="289" spans="1:34" x14ac:dyDescent="0.25">
      <c r="A289" s="583"/>
      <c r="C289" s="222">
        <v>57</v>
      </c>
      <c r="D289" s="143" t="str">
        <f>IF(Ereignistabelle[[#This Row],[Berechnungsregel]]&lt;&gt;"",VALUE(F289&amp;Kalenderjahr),"-")</f>
        <v>-</v>
      </c>
      <c r="E289" s="263"/>
      <c r="F289" s="264"/>
      <c r="O289" s="359"/>
      <c r="P289" s="345"/>
      <c r="Q289" s="352"/>
      <c r="R289" s="11"/>
      <c r="S289" s="11"/>
      <c r="T289" s="11"/>
      <c r="U289" s="11"/>
      <c r="V289" s="11"/>
      <c r="W289" s="11"/>
      <c r="X289" s="11"/>
      <c r="Y289" s="11"/>
      <c r="Z289" s="11"/>
      <c r="AA289" s="11"/>
      <c r="AB289" s="11"/>
      <c r="AC289" s="11"/>
      <c r="AD289" s="11"/>
      <c r="AE289" s="11"/>
      <c r="AF289" s="11"/>
      <c r="AG289" s="11"/>
      <c r="AH289" s="11"/>
    </row>
    <row r="290" spans="1:34" x14ac:dyDescent="0.25">
      <c r="A290" s="583"/>
      <c r="C290" s="222">
        <v>58</v>
      </c>
      <c r="D290" s="143" t="str">
        <f>IF(Ereignistabelle[[#This Row],[Berechnungsregel]]&lt;&gt;"",VALUE(F290&amp;Kalenderjahr),"-")</f>
        <v>-</v>
      </c>
      <c r="E290" s="263"/>
      <c r="F290" s="264"/>
      <c r="O290" s="359"/>
      <c r="P290" s="345"/>
      <c r="Q290" s="352"/>
      <c r="R290" s="11"/>
      <c r="S290" s="11"/>
      <c r="T290" s="11"/>
      <c r="U290" s="11"/>
      <c r="V290" s="11"/>
      <c r="W290" s="11"/>
      <c r="X290" s="11"/>
      <c r="Y290" s="11"/>
      <c r="Z290" s="11"/>
      <c r="AA290" s="11"/>
      <c r="AB290" s="11"/>
      <c r="AC290" s="11"/>
      <c r="AD290" s="11"/>
      <c r="AE290" s="11"/>
      <c r="AF290" s="11"/>
      <c r="AG290" s="11"/>
      <c r="AH290" s="11"/>
    </row>
    <row r="291" spans="1:34" x14ac:dyDescent="0.25">
      <c r="A291" s="583"/>
      <c r="C291" s="222">
        <v>59</v>
      </c>
      <c r="D291" s="143" t="str">
        <f>IF(Ereignistabelle[[#This Row],[Berechnungsregel]]&lt;&gt;"",VALUE(F291&amp;Kalenderjahr),"-")</f>
        <v>-</v>
      </c>
      <c r="E291" s="263"/>
      <c r="F291" s="264"/>
      <c r="O291" s="359"/>
      <c r="P291" s="345"/>
      <c r="Q291" s="352"/>
      <c r="R291" s="11"/>
      <c r="S291" s="11"/>
      <c r="T291" s="11"/>
      <c r="U291" s="11"/>
      <c r="V291" s="11"/>
      <c r="W291" s="11"/>
      <c r="X291" s="11"/>
      <c r="Y291" s="11"/>
      <c r="Z291" s="11"/>
      <c r="AA291" s="11"/>
      <c r="AB291" s="11"/>
      <c r="AC291" s="11"/>
      <c r="AD291" s="11"/>
      <c r="AE291" s="11"/>
      <c r="AF291" s="11"/>
      <c r="AG291" s="11"/>
      <c r="AH291" s="11"/>
    </row>
    <row r="292" spans="1:34" x14ac:dyDescent="0.25">
      <c r="A292" s="583"/>
      <c r="C292" s="222">
        <v>60</v>
      </c>
      <c r="D292" s="143" t="str">
        <f>IF(Ereignistabelle[[#This Row],[Berechnungsregel]]&lt;&gt;"",VALUE(F292&amp;Kalenderjahr),"-")</f>
        <v>-</v>
      </c>
      <c r="E292" s="263"/>
      <c r="F292" s="264"/>
      <c r="O292" s="359"/>
      <c r="P292" s="345"/>
      <c r="Q292" s="352"/>
      <c r="R292" s="11"/>
      <c r="S292" s="11"/>
      <c r="T292" s="11"/>
      <c r="U292" s="11"/>
      <c r="V292" s="11"/>
      <c r="W292" s="11"/>
      <c r="X292" s="11"/>
      <c r="Y292" s="11"/>
      <c r="Z292" s="11"/>
      <c r="AA292" s="11"/>
      <c r="AB292" s="11"/>
      <c r="AC292" s="11"/>
      <c r="AD292" s="11"/>
      <c r="AE292" s="11"/>
      <c r="AF292" s="11"/>
      <c r="AG292" s="11"/>
      <c r="AH292" s="11"/>
    </row>
    <row r="293" spans="1:34" x14ac:dyDescent="0.25">
      <c r="A293" s="583"/>
      <c r="C293" s="222">
        <v>61</v>
      </c>
      <c r="D293" s="143" t="str">
        <f>IF(Ereignistabelle[[#This Row],[Berechnungsregel]]&lt;&gt;"",VALUE(F293&amp;Kalenderjahr),"-")</f>
        <v>-</v>
      </c>
      <c r="E293" s="263"/>
      <c r="F293" s="264"/>
      <c r="O293" s="359"/>
      <c r="P293" s="345"/>
      <c r="Q293" s="352"/>
      <c r="R293" s="11"/>
      <c r="S293" s="11"/>
      <c r="T293" s="11"/>
      <c r="U293" s="11"/>
      <c r="V293" s="11"/>
      <c r="W293" s="11"/>
      <c r="X293" s="11"/>
      <c r="Y293" s="11"/>
      <c r="Z293" s="11"/>
      <c r="AA293" s="11"/>
      <c r="AB293" s="11"/>
      <c r="AC293" s="11"/>
      <c r="AD293" s="11"/>
      <c r="AE293" s="11"/>
      <c r="AF293" s="11"/>
      <c r="AG293" s="11"/>
      <c r="AH293" s="11"/>
    </row>
    <row r="294" spans="1:34" x14ac:dyDescent="0.25">
      <c r="A294" s="583"/>
      <c r="C294" s="222">
        <v>62</v>
      </c>
      <c r="D294" s="143" t="str">
        <f>IF(Ereignistabelle[[#This Row],[Berechnungsregel]]&lt;&gt;"",VALUE(F294&amp;Kalenderjahr),"-")</f>
        <v>-</v>
      </c>
      <c r="E294" s="263"/>
      <c r="F294" s="264"/>
      <c r="O294" s="359"/>
      <c r="P294" s="345"/>
      <c r="Q294" s="352"/>
      <c r="R294" s="11"/>
      <c r="S294" s="11"/>
      <c r="T294" s="11"/>
      <c r="U294" s="11"/>
      <c r="V294" s="11"/>
      <c r="W294" s="11"/>
      <c r="X294" s="11"/>
      <c r="Y294" s="11"/>
      <c r="Z294" s="11"/>
      <c r="AA294" s="11"/>
      <c r="AB294" s="11"/>
      <c r="AC294" s="11"/>
      <c r="AD294" s="11"/>
      <c r="AE294" s="11"/>
      <c r="AF294" s="11"/>
      <c r="AG294" s="11"/>
      <c r="AH294" s="11"/>
    </row>
    <row r="295" spans="1:34" x14ac:dyDescent="0.25">
      <c r="A295" s="583"/>
      <c r="C295" s="222">
        <v>63</v>
      </c>
      <c r="D295" s="143" t="str">
        <f>IF(Ereignistabelle[[#This Row],[Berechnungsregel]]&lt;&gt;"",VALUE(F295&amp;Kalenderjahr),"-")</f>
        <v>-</v>
      </c>
      <c r="E295" s="263"/>
      <c r="F295" s="264"/>
      <c r="O295" s="359"/>
      <c r="P295" s="345"/>
      <c r="Q295" s="352"/>
      <c r="R295" s="11"/>
      <c r="S295" s="11"/>
      <c r="T295" s="11"/>
      <c r="U295" s="11"/>
      <c r="V295" s="11"/>
      <c r="W295" s="11"/>
      <c r="X295" s="11"/>
      <c r="Y295" s="11"/>
      <c r="Z295" s="11"/>
      <c r="AA295" s="11"/>
      <c r="AB295" s="11"/>
      <c r="AC295" s="11"/>
      <c r="AD295" s="11"/>
      <c r="AE295" s="11"/>
      <c r="AF295" s="11"/>
      <c r="AG295" s="11"/>
      <c r="AH295" s="11"/>
    </row>
    <row r="296" spans="1:34" x14ac:dyDescent="0.25">
      <c r="A296" s="583"/>
      <c r="C296" s="222">
        <v>64</v>
      </c>
      <c r="D296" s="143" t="str">
        <f>IF(Ereignistabelle[[#This Row],[Berechnungsregel]]&lt;&gt;"",VALUE(F296&amp;Kalenderjahr),"-")</f>
        <v>-</v>
      </c>
      <c r="E296" s="263"/>
      <c r="F296" s="264"/>
      <c r="O296" s="359"/>
      <c r="P296" s="345"/>
      <c r="Q296" s="352"/>
      <c r="R296" s="11"/>
      <c r="S296" s="11"/>
      <c r="T296" s="11"/>
      <c r="U296" s="11"/>
      <c r="V296" s="11"/>
      <c r="W296" s="11"/>
      <c r="X296" s="11"/>
      <c r="Y296" s="11"/>
      <c r="Z296" s="11"/>
      <c r="AA296" s="11"/>
      <c r="AB296" s="11"/>
      <c r="AC296" s="11"/>
      <c r="AD296" s="11"/>
      <c r="AE296" s="11"/>
      <c r="AF296" s="11"/>
      <c r="AG296" s="11"/>
      <c r="AH296" s="11"/>
    </row>
    <row r="297" spans="1:34" x14ac:dyDescent="0.25">
      <c r="A297" s="583"/>
      <c r="C297" s="222">
        <v>65</v>
      </c>
      <c r="D297" s="143" t="str">
        <f>IF(Ereignistabelle[[#This Row],[Berechnungsregel]]&lt;&gt;"",VALUE(F297&amp;Kalenderjahr),"-")</f>
        <v>-</v>
      </c>
      <c r="E297" s="263"/>
      <c r="F297" s="264"/>
      <c r="O297" s="359"/>
      <c r="P297" s="345"/>
      <c r="Q297" s="352"/>
      <c r="R297" s="11"/>
      <c r="S297" s="11"/>
      <c r="T297" s="11"/>
      <c r="U297" s="11"/>
      <c r="V297" s="11"/>
      <c r="W297" s="11"/>
      <c r="X297" s="11"/>
      <c r="Y297" s="11"/>
      <c r="Z297" s="11"/>
      <c r="AA297" s="11"/>
      <c r="AB297" s="11"/>
      <c r="AC297" s="11"/>
      <c r="AD297" s="11"/>
      <c r="AE297" s="11"/>
      <c r="AF297" s="11"/>
      <c r="AG297" s="11"/>
      <c r="AH297" s="11"/>
    </row>
    <row r="298" spans="1:34" x14ac:dyDescent="0.25">
      <c r="A298" s="583"/>
      <c r="C298" s="222">
        <v>66</v>
      </c>
      <c r="D298" s="143" t="str">
        <f>IF(Ereignistabelle[[#This Row],[Berechnungsregel]]&lt;&gt;"",VALUE(F298&amp;Kalenderjahr),"-")</f>
        <v>-</v>
      </c>
      <c r="E298" s="263"/>
      <c r="F298" s="264"/>
      <c r="O298" s="359"/>
      <c r="P298" s="345"/>
      <c r="Q298" s="352"/>
      <c r="R298" s="11"/>
      <c r="S298" s="11"/>
      <c r="T298" s="11"/>
      <c r="U298" s="11"/>
      <c r="V298" s="11"/>
      <c r="W298" s="11"/>
      <c r="X298" s="11"/>
      <c r="Y298" s="11"/>
      <c r="Z298" s="11"/>
      <c r="AA298" s="11"/>
      <c r="AB298" s="11"/>
      <c r="AC298" s="11"/>
      <c r="AD298" s="11"/>
      <c r="AE298" s="11"/>
      <c r="AF298" s="11"/>
      <c r="AG298" s="11"/>
      <c r="AH298" s="11"/>
    </row>
    <row r="299" spans="1:34" x14ac:dyDescent="0.25">
      <c r="A299" s="583"/>
      <c r="C299" s="222">
        <v>67</v>
      </c>
      <c r="D299" s="143" t="str">
        <f>IF(Ereignistabelle[[#This Row],[Berechnungsregel]]&lt;&gt;"",VALUE(F299&amp;Kalenderjahr),"-")</f>
        <v>-</v>
      </c>
      <c r="E299" s="263"/>
      <c r="F299" s="264"/>
      <c r="O299" s="359"/>
      <c r="P299" s="345"/>
      <c r="Q299" s="352"/>
      <c r="R299" s="11"/>
      <c r="S299" s="11"/>
      <c r="T299" s="11"/>
      <c r="U299" s="11"/>
      <c r="V299" s="11"/>
      <c r="W299" s="11"/>
      <c r="X299" s="11"/>
      <c r="Y299" s="11"/>
      <c r="Z299" s="11"/>
      <c r="AA299" s="11"/>
      <c r="AB299" s="11"/>
      <c r="AC299" s="11"/>
      <c r="AD299" s="11"/>
      <c r="AE299" s="11"/>
      <c r="AF299" s="11"/>
      <c r="AG299" s="11"/>
      <c r="AH299" s="11"/>
    </row>
    <row r="300" spans="1:34" x14ac:dyDescent="0.25">
      <c r="A300" s="583"/>
      <c r="C300" s="222">
        <v>68</v>
      </c>
      <c r="D300" s="143" t="str">
        <f>IF(Ereignistabelle[[#This Row],[Berechnungsregel]]&lt;&gt;"",VALUE(F300&amp;Kalenderjahr),"-")</f>
        <v>-</v>
      </c>
      <c r="E300" s="263"/>
      <c r="F300" s="264"/>
      <c r="O300" s="359"/>
      <c r="P300" s="345"/>
      <c r="Q300" s="352"/>
      <c r="R300" s="11"/>
      <c r="S300" s="11"/>
      <c r="T300" s="11"/>
      <c r="U300" s="11"/>
      <c r="V300" s="11"/>
      <c r="W300" s="11"/>
      <c r="X300" s="11"/>
      <c r="Y300" s="11"/>
      <c r="Z300" s="11"/>
      <c r="AA300" s="11"/>
      <c r="AB300" s="11"/>
      <c r="AC300" s="11"/>
      <c r="AD300" s="11"/>
      <c r="AE300" s="11"/>
      <c r="AF300" s="11"/>
      <c r="AG300" s="11"/>
      <c r="AH300" s="11"/>
    </row>
    <row r="301" spans="1:34" x14ac:dyDescent="0.25">
      <c r="A301" s="583"/>
      <c r="C301" s="222">
        <v>69</v>
      </c>
      <c r="D301" s="143" t="str">
        <f>IF(Ereignistabelle[[#This Row],[Berechnungsregel]]&lt;&gt;"",VALUE(F301&amp;Kalenderjahr),"-")</f>
        <v>-</v>
      </c>
      <c r="E301" s="263"/>
      <c r="F301" s="264"/>
      <c r="O301" s="359"/>
      <c r="P301" s="345"/>
      <c r="Q301" s="352"/>
      <c r="R301" s="11"/>
      <c r="S301" s="11"/>
      <c r="T301" s="11"/>
      <c r="U301" s="11"/>
      <c r="V301" s="11"/>
      <c r="W301" s="11"/>
      <c r="X301" s="11"/>
      <c r="Y301" s="11"/>
      <c r="Z301" s="11"/>
      <c r="AA301" s="11"/>
      <c r="AB301" s="11"/>
      <c r="AC301" s="11"/>
      <c r="AD301" s="11"/>
      <c r="AE301" s="11"/>
      <c r="AF301" s="11"/>
      <c r="AG301" s="11"/>
      <c r="AH301" s="11"/>
    </row>
    <row r="302" spans="1:34" x14ac:dyDescent="0.25">
      <c r="A302" s="583"/>
      <c r="C302" s="222">
        <v>70</v>
      </c>
      <c r="D302" s="143" t="str">
        <f>IF(Ereignistabelle[[#This Row],[Berechnungsregel]]&lt;&gt;"",VALUE(F302&amp;Kalenderjahr),"-")</f>
        <v>-</v>
      </c>
      <c r="E302" s="263"/>
      <c r="F302" s="264"/>
      <c r="O302" s="359"/>
      <c r="P302" s="345"/>
      <c r="Q302" s="352"/>
      <c r="R302" s="11"/>
      <c r="S302" s="11"/>
      <c r="T302" s="11"/>
      <c r="U302" s="11"/>
      <c r="V302" s="11"/>
      <c r="W302" s="11"/>
      <c r="X302" s="11"/>
      <c r="Y302" s="11"/>
      <c r="Z302" s="11"/>
      <c r="AA302" s="11"/>
      <c r="AB302" s="11"/>
      <c r="AC302" s="11"/>
      <c r="AD302" s="11"/>
      <c r="AE302" s="11"/>
      <c r="AF302" s="11"/>
      <c r="AG302" s="11"/>
      <c r="AH302" s="11"/>
    </row>
    <row r="303" spans="1:34" x14ac:dyDescent="0.25">
      <c r="A303" s="583"/>
      <c r="C303" s="222">
        <v>71</v>
      </c>
      <c r="D303" s="143" t="str">
        <f>IF(Ereignistabelle[[#This Row],[Berechnungsregel]]&lt;&gt;"",VALUE(F303&amp;Kalenderjahr),"-")</f>
        <v>-</v>
      </c>
      <c r="E303" s="263"/>
      <c r="F303" s="264"/>
      <c r="O303" s="359"/>
      <c r="P303" s="345"/>
      <c r="Q303" s="352"/>
      <c r="R303" s="11"/>
      <c r="S303" s="11"/>
      <c r="T303" s="11"/>
      <c r="U303" s="11"/>
      <c r="V303" s="11"/>
      <c r="W303" s="11"/>
      <c r="X303" s="11"/>
      <c r="Y303" s="11"/>
      <c r="Z303" s="11"/>
      <c r="AA303" s="11"/>
      <c r="AB303" s="11"/>
      <c r="AC303" s="11"/>
      <c r="AD303" s="11"/>
      <c r="AE303" s="11"/>
      <c r="AF303" s="11"/>
      <c r="AG303" s="11"/>
      <c r="AH303" s="11"/>
    </row>
    <row r="304" spans="1:34" x14ac:dyDescent="0.25">
      <c r="A304" s="583"/>
      <c r="C304" s="222">
        <v>72</v>
      </c>
      <c r="D304" s="329" t="str">
        <f>IF(Ereignistabelle[[#This Row],[Berechnungsregel]]&lt;&gt;"",VALUE(F304&amp;Kalenderjahr),"-")</f>
        <v>-</v>
      </c>
      <c r="E304" s="263"/>
      <c r="F304" s="264"/>
      <c r="O304" s="359"/>
      <c r="P304" s="345"/>
      <c r="Q304" s="352"/>
      <c r="R304" s="11"/>
      <c r="S304" s="11"/>
      <c r="T304" s="11"/>
      <c r="U304" s="11"/>
      <c r="V304" s="11"/>
      <c r="W304" s="11"/>
      <c r="X304" s="11"/>
      <c r="Y304" s="11"/>
      <c r="Z304" s="11"/>
      <c r="AA304" s="11"/>
      <c r="AB304" s="11"/>
      <c r="AC304" s="11"/>
      <c r="AD304" s="11"/>
      <c r="AE304" s="11"/>
      <c r="AF304" s="11"/>
      <c r="AG304" s="11"/>
      <c r="AH304" s="11"/>
    </row>
    <row r="305" spans="1:34" x14ac:dyDescent="0.25">
      <c r="A305" s="583"/>
      <c r="C305" s="222">
        <v>73</v>
      </c>
      <c r="D305" s="329" t="str">
        <f>IF(Ereignistabelle[[#This Row],[Berechnungsregel]]&lt;&gt;"",VALUE(F305&amp;Kalenderjahr),"-")</f>
        <v>-</v>
      </c>
      <c r="E305" s="263"/>
      <c r="F305" s="264"/>
      <c r="O305" s="359"/>
      <c r="P305" s="345"/>
      <c r="Q305" s="352"/>
      <c r="R305" s="11"/>
      <c r="S305" s="11"/>
      <c r="T305" s="11"/>
      <c r="U305" s="11"/>
      <c r="V305" s="11"/>
      <c r="W305" s="11"/>
      <c r="X305" s="11"/>
      <c r="Y305" s="11"/>
      <c r="Z305" s="11"/>
      <c r="AA305" s="11"/>
      <c r="AB305" s="11"/>
      <c r="AC305" s="11"/>
      <c r="AD305" s="11"/>
      <c r="AE305" s="11"/>
      <c r="AF305" s="11"/>
      <c r="AG305" s="11"/>
      <c r="AH305" s="11"/>
    </row>
    <row r="306" spans="1:34" x14ac:dyDescent="0.25">
      <c r="A306" s="583"/>
      <c r="C306" s="222">
        <v>74</v>
      </c>
      <c r="D306" s="329" t="str">
        <f>IF(Ereignistabelle[[#This Row],[Berechnungsregel]]&lt;&gt;"",VALUE(F306&amp;Kalenderjahr),"-")</f>
        <v>-</v>
      </c>
      <c r="E306" s="263"/>
      <c r="F306" s="264"/>
      <c r="O306" s="359"/>
      <c r="P306" s="345"/>
      <c r="Q306" s="352"/>
      <c r="R306" s="11"/>
      <c r="S306" s="11"/>
      <c r="T306" s="11"/>
      <c r="U306" s="11"/>
      <c r="V306" s="11"/>
      <c r="W306" s="11"/>
      <c r="X306" s="11"/>
      <c r="Y306" s="11"/>
      <c r="Z306" s="11"/>
      <c r="AA306" s="11"/>
      <c r="AB306" s="11"/>
      <c r="AC306" s="11"/>
      <c r="AD306" s="11"/>
      <c r="AE306" s="11"/>
      <c r="AF306" s="11"/>
      <c r="AG306" s="11"/>
      <c r="AH306" s="11"/>
    </row>
    <row r="307" spans="1:34" x14ac:dyDescent="0.25">
      <c r="A307" s="583"/>
      <c r="C307" s="222">
        <v>75</v>
      </c>
      <c r="D307" s="329" t="str">
        <f>IF(Ereignistabelle[[#This Row],[Berechnungsregel]]&lt;&gt;"",VALUE(F307&amp;Kalenderjahr),"-")</f>
        <v>-</v>
      </c>
      <c r="E307" s="263"/>
      <c r="F307" s="264"/>
      <c r="O307" s="359"/>
      <c r="P307" s="345"/>
      <c r="Q307" s="352"/>
      <c r="R307" s="11"/>
      <c r="S307" s="11"/>
      <c r="T307" s="11"/>
      <c r="U307" s="11"/>
      <c r="V307" s="11"/>
      <c r="W307" s="11"/>
      <c r="X307" s="11"/>
      <c r="Y307" s="11"/>
      <c r="Z307" s="11"/>
      <c r="AA307" s="11"/>
      <c r="AB307" s="11"/>
      <c r="AC307" s="11"/>
      <c r="AD307" s="11"/>
      <c r="AE307" s="11"/>
      <c r="AF307" s="11"/>
      <c r="AG307" s="11"/>
      <c r="AH307" s="11"/>
    </row>
    <row r="308" spans="1:34" x14ac:dyDescent="0.25">
      <c r="A308" s="583"/>
      <c r="C308" s="222">
        <v>76</v>
      </c>
      <c r="D308" s="329" t="str">
        <f>IF(Ereignistabelle[[#This Row],[Berechnungsregel]]&lt;&gt;"",VALUE(F308&amp;Kalenderjahr),"-")</f>
        <v>-</v>
      </c>
      <c r="E308" s="263"/>
      <c r="F308" s="264"/>
      <c r="O308" s="359"/>
      <c r="P308" s="345"/>
      <c r="Q308" s="352"/>
      <c r="R308" s="11"/>
      <c r="S308" s="11"/>
      <c r="T308" s="11"/>
      <c r="U308" s="11"/>
      <c r="V308" s="11"/>
      <c r="W308" s="11"/>
      <c r="X308" s="11"/>
      <c r="Y308" s="11"/>
      <c r="Z308" s="11"/>
      <c r="AA308" s="11"/>
      <c r="AB308" s="11"/>
      <c r="AC308" s="11"/>
      <c r="AD308" s="11"/>
      <c r="AE308" s="11"/>
      <c r="AF308" s="11"/>
      <c r="AG308" s="11"/>
      <c r="AH308" s="11"/>
    </row>
    <row r="309" spans="1:34" x14ac:dyDescent="0.25">
      <c r="A309" s="583"/>
      <c r="C309" s="222">
        <v>77</v>
      </c>
      <c r="D309" s="329" t="str">
        <f>IF(Ereignistabelle[[#This Row],[Berechnungsregel]]&lt;&gt;"",VALUE(F309&amp;Kalenderjahr),"-")</f>
        <v>-</v>
      </c>
      <c r="E309" s="263"/>
      <c r="F309" s="264"/>
      <c r="O309" s="359"/>
      <c r="P309" s="345"/>
      <c r="Q309" s="352"/>
      <c r="R309" s="11"/>
      <c r="S309" s="11"/>
      <c r="T309" s="11"/>
      <c r="U309" s="11"/>
      <c r="V309" s="11"/>
      <c r="W309" s="11"/>
      <c r="X309" s="11"/>
      <c r="Y309" s="11"/>
      <c r="Z309" s="11"/>
      <c r="AA309" s="11"/>
      <c r="AB309" s="11"/>
      <c r="AC309" s="11"/>
      <c r="AD309" s="11"/>
      <c r="AE309" s="11"/>
      <c r="AF309" s="11"/>
      <c r="AG309" s="11"/>
      <c r="AH309" s="11"/>
    </row>
    <row r="310" spans="1:34" x14ac:dyDescent="0.25">
      <c r="A310" s="583"/>
      <c r="C310" s="222">
        <v>78</v>
      </c>
      <c r="D310" s="329" t="str">
        <f>IF(Ereignistabelle[[#This Row],[Berechnungsregel]]&lt;&gt;"",VALUE(F310&amp;Kalenderjahr),"-")</f>
        <v>-</v>
      </c>
      <c r="E310" s="263"/>
      <c r="F310" s="264"/>
      <c r="O310" s="359"/>
      <c r="P310" s="345"/>
      <c r="Q310" s="352"/>
      <c r="R310" s="11"/>
      <c r="S310" s="11"/>
      <c r="T310" s="11"/>
      <c r="U310" s="11"/>
      <c r="V310" s="11"/>
      <c r="W310" s="11"/>
      <c r="X310" s="11"/>
      <c r="Y310" s="11"/>
      <c r="Z310" s="11"/>
      <c r="AA310" s="11"/>
      <c r="AB310" s="11"/>
      <c r="AC310" s="11"/>
      <c r="AD310" s="11"/>
      <c r="AE310" s="11"/>
      <c r="AF310" s="11"/>
      <c r="AG310" s="11"/>
      <c r="AH310" s="11"/>
    </row>
    <row r="311" spans="1:34" x14ac:dyDescent="0.25">
      <c r="A311" s="583"/>
      <c r="C311" s="222">
        <v>79</v>
      </c>
      <c r="D311" s="329" t="str">
        <f>IF(Ereignistabelle[[#This Row],[Berechnungsregel]]&lt;&gt;"",VALUE(F311&amp;Kalenderjahr),"-")</f>
        <v>-</v>
      </c>
      <c r="E311" s="263"/>
      <c r="F311" s="264"/>
      <c r="O311" s="359"/>
      <c r="P311" s="345"/>
      <c r="Q311" s="352"/>
      <c r="R311" s="11"/>
      <c r="S311" s="11"/>
      <c r="T311" s="11"/>
      <c r="U311" s="11"/>
      <c r="V311" s="11"/>
      <c r="W311" s="11"/>
      <c r="X311" s="11"/>
      <c r="Y311" s="11"/>
      <c r="Z311" s="11"/>
      <c r="AA311" s="11"/>
      <c r="AB311" s="11"/>
      <c r="AC311" s="11"/>
      <c r="AD311" s="11"/>
      <c r="AE311" s="11"/>
      <c r="AF311" s="11"/>
      <c r="AG311" s="11"/>
      <c r="AH311" s="11"/>
    </row>
    <row r="312" spans="1:34" x14ac:dyDescent="0.25">
      <c r="A312" s="583"/>
      <c r="C312" s="222">
        <v>80</v>
      </c>
      <c r="D312" s="329" t="str">
        <f>IF(Ereignistabelle[[#This Row],[Berechnungsregel]]&lt;&gt;"",VALUE(F312&amp;Kalenderjahr),"-")</f>
        <v>-</v>
      </c>
      <c r="E312" s="263"/>
      <c r="F312" s="264"/>
      <c r="O312" s="359"/>
      <c r="P312" s="345"/>
      <c r="Q312" s="352"/>
      <c r="R312" s="11"/>
      <c r="S312" s="11"/>
      <c r="T312" s="11"/>
      <c r="U312" s="11"/>
      <c r="V312" s="11"/>
      <c r="W312" s="11"/>
      <c r="X312" s="11"/>
      <c r="Y312" s="11"/>
      <c r="Z312" s="11"/>
      <c r="AA312" s="11"/>
      <c r="AB312" s="11"/>
      <c r="AC312" s="11"/>
    </row>
    <row r="313" spans="1:34" x14ac:dyDescent="0.25">
      <c r="A313" s="583"/>
      <c r="C313" s="222">
        <v>81</v>
      </c>
      <c r="D313" s="329" t="str">
        <f>IF(Ereignistabelle[[#This Row],[Berechnungsregel]]&lt;&gt;"",VALUE(F313&amp;Kalenderjahr),"-")</f>
        <v>-</v>
      </c>
      <c r="E313" s="263"/>
      <c r="F313" s="264"/>
      <c r="O313" s="359"/>
      <c r="P313" s="345"/>
      <c r="Q313" s="352"/>
      <c r="R313" s="11"/>
      <c r="S313" s="11"/>
      <c r="T313" s="11"/>
      <c r="U313" s="11"/>
      <c r="V313" s="11"/>
      <c r="W313" s="11"/>
      <c r="X313" s="11"/>
      <c r="Y313" s="11"/>
      <c r="Z313" s="11"/>
      <c r="AA313" s="11"/>
      <c r="AB313" s="11"/>
      <c r="AC313" s="11"/>
    </row>
    <row r="314" spans="1:34" x14ac:dyDescent="0.25">
      <c r="A314" s="583"/>
      <c r="C314" s="222">
        <v>82</v>
      </c>
      <c r="D314" s="329" t="str">
        <f>IF(Ereignistabelle[[#This Row],[Berechnungsregel]]&lt;&gt;"",VALUE(F314&amp;Kalenderjahr),"-")</f>
        <v>-</v>
      </c>
      <c r="E314" s="263"/>
      <c r="F314" s="264"/>
      <c r="O314" s="359"/>
      <c r="P314" s="345"/>
      <c r="Q314" s="352"/>
      <c r="R314" s="11"/>
      <c r="S314" s="11"/>
      <c r="T314" s="11"/>
      <c r="U314" s="11"/>
      <c r="V314" s="11"/>
      <c r="W314" s="11"/>
      <c r="X314" s="11"/>
      <c r="Y314" s="11"/>
      <c r="Z314" s="11"/>
      <c r="AA314" s="11"/>
      <c r="AB314" s="11"/>
      <c r="AC314" s="11"/>
    </row>
    <row r="315" spans="1:34" x14ac:dyDescent="0.25">
      <c r="A315" s="583"/>
      <c r="C315" s="222">
        <v>83</v>
      </c>
      <c r="D315" s="329" t="str">
        <f>IF(Ereignistabelle[[#This Row],[Berechnungsregel]]&lt;&gt;"",VALUE(F315&amp;Kalenderjahr),"-")</f>
        <v>-</v>
      </c>
      <c r="E315" s="263"/>
      <c r="F315" s="264"/>
      <c r="O315" s="359"/>
      <c r="P315" s="345"/>
      <c r="Q315" s="352"/>
      <c r="R315" s="11"/>
      <c r="S315" s="11"/>
      <c r="T315" s="11"/>
      <c r="U315" s="11"/>
      <c r="V315" s="11"/>
      <c r="W315" s="11"/>
      <c r="X315" s="11"/>
      <c r="Y315" s="11"/>
      <c r="Z315" s="11"/>
      <c r="AA315" s="11"/>
      <c r="AB315" s="11"/>
      <c r="AC315" s="11"/>
    </row>
    <row r="316" spans="1:34" x14ac:dyDescent="0.25">
      <c r="A316" s="583"/>
      <c r="C316" s="222">
        <v>84</v>
      </c>
      <c r="D316" s="329" t="str">
        <f>IF(Ereignistabelle[[#This Row],[Berechnungsregel]]&lt;&gt;"",VALUE(F316&amp;Kalenderjahr),"-")</f>
        <v>-</v>
      </c>
      <c r="E316" s="263"/>
      <c r="F316" s="264"/>
      <c r="O316" s="359"/>
      <c r="P316" s="345"/>
      <c r="Q316" s="352"/>
      <c r="R316" s="11"/>
      <c r="S316" s="11"/>
      <c r="T316" s="11"/>
      <c r="U316" s="11"/>
      <c r="V316" s="11"/>
      <c r="W316" s="11"/>
      <c r="X316" s="11"/>
      <c r="Y316" s="11"/>
      <c r="Z316" s="11"/>
      <c r="AA316" s="11"/>
      <c r="AB316" s="11"/>
      <c r="AC316" s="11"/>
    </row>
    <row r="317" spans="1:34" x14ac:dyDescent="0.25">
      <c r="A317" s="583"/>
      <c r="C317" s="222">
        <v>85</v>
      </c>
      <c r="D317" s="329" t="str">
        <f>IF(Ereignistabelle[[#This Row],[Berechnungsregel]]&lt;&gt;"",VALUE(F317&amp;Kalenderjahr),"-")</f>
        <v>-</v>
      </c>
      <c r="E317" s="263"/>
      <c r="F317" s="264"/>
      <c r="O317" s="359"/>
      <c r="P317" s="345"/>
      <c r="Q317" s="352"/>
      <c r="R317" s="11"/>
      <c r="S317" s="11"/>
      <c r="T317" s="11"/>
      <c r="U317" s="11"/>
      <c r="V317" s="11"/>
      <c r="W317" s="11"/>
      <c r="X317" s="11"/>
      <c r="Y317" s="11"/>
      <c r="Z317" s="11"/>
      <c r="AA317" s="11"/>
      <c r="AB317" s="11"/>
      <c r="AC317" s="11"/>
    </row>
    <row r="318" spans="1:34" x14ac:dyDescent="0.25">
      <c r="A318" s="583"/>
      <c r="C318" s="222">
        <v>86</v>
      </c>
      <c r="D318" s="329" t="str">
        <f>IF(Ereignistabelle[[#This Row],[Berechnungsregel]]&lt;&gt;"",VALUE(F318&amp;Kalenderjahr),"-")</f>
        <v>-</v>
      </c>
      <c r="E318" s="263"/>
      <c r="F318" s="264"/>
      <c r="O318" s="359"/>
      <c r="P318" s="345"/>
      <c r="Q318" s="352"/>
      <c r="R318" s="11"/>
      <c r="S318" s="11"/>
      <c r="T318" s="11"/>
      <c r="U318" s="11"/>
      <c r="V318" s="11"/>
      <c r="W318" s="11"/>
      <c r="X318" s="11"/>
      <c r="Y318" s="11"/>
      <c r="Z318" s="11"/>
      <c r="AA318" s="11"/>
      <c r="AB318" s="11"/>
      <c r="AC318" s="11"/>
    </row>
    <row r="319" spans="1:34" x14ac:dyDescent="0.25">
      <c r="A319" s="583"/>
      <c r="C319" s="222">
        <v>87</v>
      </c>
      <c r="D319" s="329" t="str">
        <f>IF(Ereignistabelle[[#This Row],[Berechnungsregel]]&lt;&gt;"",VALUE(F319&amp;Kalenderjahr),"-")</f>
        <v>-</v>
      </c>
      <c r="E319" s="263"/>
      <c r="F319" s="264"/>
      <c r="O319" s="359"/>
      <c r="P319" s="345"/>
      <c r="Q319" s="352"/>
      <c r="R319" s="11"/>
      <c r="S319" s="11"/>
      <c r="T319" s="11"/>
      <c r="U319" s="11"/>
      <c r="V319" s="11"/>
      <c r="W319" s="11"/>
      <c r="X319" s="11"/>
      <c r="Y319" s="11"/>
      <c r="Z319" s="11"/>
      <c r="AA319" s="11"/>
      <c r="AB319" s="11"/>
      <c r="AC319" s="11"/>
    </row>
    <row r="320" spans="1:34" x14ac:dyDescent="0.25">
      <c r="A320" s="583"/>
      <c r="C320" s="222">
        <v>88</v>
      </c>
      <c r="D320" s="329" t="str">
        <f>IF(Ereignistabelle[[#This Row],[Berechnungsregel]]&lt;&gt;"",VALUE(F320&amp;Kalenderjahr),"-")</f>
        <v>-</v>
      </c>
      <c r="E320" s="263"/>
      <c r="F320" s="264"/>
      <c r="O320" s="359"/>
      <c r="P320" s="345"/>
      <c r="Q320" s="352"/>
      <c r="R320" s="11"/>
      <c r="S320" s="11"/>
      <c r="T320" s="11"/>
      <c r="U320" s="11"/>
      <c r="V320" s="11"/>
      <c r="W320" s="11"/>
      <c r="X320" s="11"/>
      <c r="Y320" s="11"/>
      <c r="Z320" s="11"/>
      <c r="AA320" s="11"/>
      <c r="AB320" s="11"/>
      <c r="AC320" s="11"/>
    </row>
    <row r="321" spans="1:29" x14ac:dyDescent="0.25">
      <c r="A321" s="583"/>
      <c r="C321" s="222">
        <v>89</v>
      </c>
      <c r="D321" s="329" t="str">
        <f>IF(Ereignistabelle[[#This Row],[Berechnungsregel]]&lt;&gt;"",VALUE(F321&amp;Kalenderjahr),"-")</f>
        <v>-</v>
      </c>
      <c r="E321" s="263"/>
      <c r="F321" s="264"/>
      <c r="O321" s="359"/>
      <c r="P321" s="345"/>
      <c r="Q321" s="352"/>
      <c r="R321" s="11"/>
      <c r="S321" s="11"/>
      <c r="T321" s="11"/>
      <c r="U321" s="11"/>
      <c r="V321" s="11"/>
      <c r="W321" s="11"/>
      <c r="X321" s="11"/>
      <c r="Y321" s="11"/>
      <c r="Z321" s="11"/>
      <c r="AA321" s="11"/>
      <c r="AB321" s="11"/>
      <c r="AC321" s="11"/>
    </row>
    <row r="322" spans="1:29" x14ac:dyDescent="0.25">
      <c r="A322" s="583"/>
      <c r="C322" s="222">
        <v>90</v>
      </c>
      <c r="D322" s="329" t="str">
        <f>IF(Ereignistabelle[[#This Row],[Berechnungsregel]]&lt;&gt;"",VALUE(F322&amp;Kalenderjahr),"-")</f>
        <v>-</v>
      </c>
      <c r="E322" s="263"/>
      <c r="F322" s="264"/>
      <c r="O322" s="359"/>
      <c r="P322" s="345"/>
      <c r="Q322" s="352"/>
      <c r="R322" s="11"/>
      <c r="S322" s="11"/>
      <c r="T322" s="11"/>
      <c r="U322" s="11"/>
      <c r="V322" s="11"/>
      <c r="W322" s="11"/>
      <c r="X322" s="11"/>
      <c r="Y322" s="11"/>
      <c r="Z322" s="11"/>
      <c r="AA322" s="11"/>
      <c r="AB322" s="11"/>
      <c r="AC322" s="11"/>
    </row>
    <row r="323" spans="1:29" x14ac:dyDescent="0.25">
      <c r="A323" s="583"/>
      <c r="C323" s="222">
        <v>91</v>
      </c>
      <c r="D323" s="329" t="str">
        <f>IF(Ereignistabelle[[#This Row],[Berechnungsregel]]&lt;&gt;"",VALUE(F323&amp;Kalenderjahr),"-")</f>
        <v>-</v>
      </c>
      <c r="E323" s="263"/>
      <c r="F323" s="264"/>
      <c r="O323" s="359"/>
      <c r="P323" s="345"/>
      <c r="Q323" s="352"/>
      <c r="R323" s="11"/>
      <c r="S323" s="11"/>
      <c r="T323" s="11"/>
      <c r="U323" s="11"/>
      <c r="V323" s="11"/>
      <c r="W323" s="11"/>
      <c r="X323" s="11"/>
      <c r="Y323" s="11"/>
      <c r="Z323" s="11"/>
      <c r="AA323" s="11"/>
      <c r="AB323" s="11"/>
      <c r="AC323" s="11"/>
    </row>
    <row r="324" spans="1:29" x14ac:dyDescent="0.25">
      <c r="A324" s="583"/>
      <c r="C324" s="222">
        <v>92</v>
      </c>
      <c r="D324" s="329" t="str">
        <f>IF(Ereignistabelle[[#This Row],[Berechnungsregel]]&lt;&gt;"",VALUE(F324&amp;Kalenderjahr),"-")</f>
        <v>-</v>
      </c>
      <c r="E324" s="263"/>
      <c r="F324" s="264"/>
      <c r="O324" s="359"/>
      <c r="P324" s="345"/>
      <c r="Q324" s="352"/>
      <c r="R324" s="11"/>
      <c r="S324" s="11"/>
      <c r="T324" s="11"/>
      <c r="U324" s="11"/>
      <c r="V324" s="11"/>
      <c r="W324" s="11"/>
      <c r="X324" s="11"/>
      <c r="Y324" s="11"/>
      <c r="Z324" s="11"/>
      <c r="AA324" s="11"/>
      <c r="AB324" s="11"/>
      <c r="AC324" s="11"/>
    </row>
    <row r="325" spans="1:29" x14ac:dyDescent="0.25">
      <c r="A325" s="583"/>
      <c r="C325" s="222">
        <v>93</v>
      </c>
      <c r="D325" s="329" t="str">
        <f>IF(Ereignistabelle[[#This Row],[Berechnungsregel]]&lt;&gt;"",VALUE(F325&amp;Kalenderjahr),"-")</f>
        <v>-</v>
      </c>
      <c r="E325" s="263"/>
      <c r="F325" s="264"/>
      <c r="O325" s="359"/>
      <c r="P325" s="345"/>
      <c r="Q325" s="352"/>
      <c r="R325" s="11"/>
      <c r="S325" s="11"/>
      <c r="T325" s="11"/>
      <c r="U325" s="11"/>
      <c r="V325" s="11"/>
      <c r="W325" s="11"/>
      <c r="X325" s="11"/>
      <c r="Y325" s="11"/>
      <c r="Z325" s="11"/>
      <c r="AA325" s="11"/>
      <c r="AB325" s="11"/>
      <c r="AC325" s="11"/>
    </row>
    <row r="326" spans="1:29" x14ac:dyDescent="0.25">
      <c r="A326" s="583"/>
      <c r="C326" s="222">
        <v>94</v>
      </c>
      <c r="D326" s="329" t="str">
        <f>IF(Ereignistabelle[[#This Row],[Berechnungsregel]]&lt;&gt;"",VALUE(F326&amp;Kalenderjahr),"-")</f>
        <v>-</v>
      </c>
      <c r="E326" s="263"/>
      <c r="F326" s="264"/>
      <c r="O326" s="359"/>
      <c r="P326" s="345"/>
      <c r="Q326" s="352"/>
      <c r="R326" s="11"/>
      <c r="S326" s="11"/>
      <c r="T326" s="11"/>
      <c r="U326" s="11"/>
      <c r="V326" s="11"/>
      <c r="W326" s="11"/>
      <c r="X326" s="11"/>
      <c r="Y326" s="11"/>
      <c r="Z326" s="11"/>
      <c r="AA326" s="11"/>
      <c r="AB326" s="11"/>
      <c r="AC326" s="11"/>
    </row>
    <row r="327" spans="1:29" x14ac:dyDescent="0.25">
      <c r="A327" s="583"/>
      <c r="C327" s="222">
        <v>95</v>
      </c>
      <c r="D327" s="329" t="str">
        <f>IF(Ereignistabelle[[#This Row],[Berechnungsregel]]&lt;&gt;"",VALUE(F327&amp;Kalenderjahr),"-")</f>
        <v>-</v>
      </c>
      <c r="E327" s="263"/>
      <c r="F327" s="264"/>
      <c r="O327" s="359"/>
      <c r="P327" s="345"/>
      <c r="Q327" s="352"/>
      <c r="R327" s="11"/>
      <c r="S327" s="11"/>
      <c r="T327" s="11"/>
      <c r="U327" s="11"/>
      <c r="V327" s="11"/>
      <c r="W327" s="11"/>
      <c r="X327" s="11"/>
      <c r="Y327" s="11"/>
      <c r="Z327" s="11"/>
      <c r="AA327" s="11"/>
      <c r="AB327" s="11"/>
      <c r="AC327" s="11"/>
    </row>
    <row r="328" spans="1:29" x14ac:dyDescent="0.25">
      <c r="A328" s="583"/>
      <c r="C328" s="222">
        <v>96</v>
      </c>
      <c r="D328" s="329" t="str">
        <f>IF(Ereignistabelle[[#This Row],[Berechnungsregel]]&lt;&gt;"",VALUE(F328&amp;Kalenderjahr),"-")</f>
        <v>-</v>
      </c>
      <c r="E328" s="263"/>
      <c r="F328" s="264"/>
      <c r="O328" s="359"/>
      <c r="P328" s="345"/>
      <c r="Q328" s="352"/>
      <c r="R328" s="11"/>
      <c r="S328" s="11"/>
      <c r="T328" s="11"/>
      <c r="U328" s="11"/>
      <c r="V328" s="11"/>
      <c r="W328" s="11"/>
      <c r="X328" s="11"/>
      <c r="Y328" s="11"/>
      <c r="Z328" s="11"/>
      <c r="AA328" s="11"/>
      <c r="AB328" s="11"/>
      <c r="AC328" s="11"/>
    </row>
    <row r="329" spans="1:29" x14ac:dyDescent="0.25">
      <c r="A329" s="583"/>
      <c r="C329" s="222">
        <v>97</v>
      </c>
      <c r="D329" s="329" t="str">
        <f>IF(Ereignistabelle[[#This Row],[Berechnungsregel]]&lt;&gt;"",VALUE(F329&amp;Kalenderjahr),"-")</f>
        <v>-</v>
      </c>
      <c r="E329" s="263"/>
      <c r="F329" s="264"/>
      <c r="O329" s="359"/>
      <c r="P329" s="345"/>
      <c r="Q329" s="352"/>
      <c r="R329" s="11"/>
      <c r="S329" s="11"/>
      <c r="T329" s="11"/>
      <c r="U329" s="11"/>
      <c r="V329" s="11"/>
      <c r="W329" s="11"/>
      <c r="X329" s="11"/>
      <c r="Y329" s="11"/>
      <c r="Z329" s="11"/>
      <c r="AA329" s="11"/>
      <c r="AB329" s="11"/>
      <c r="AC329" s="11"/>
    </row>
    <row r="330" spans="1:29" x14ac:dyDescent="0.25">
      <c r="A330" s="583"/>
      <c r="C330" s="222">
        <v>98</v>
      </c>
      <c r="D330" s="329" t="str">
        <f>IF(Ereignistabelle[[#This Row],[Berechnungsregel]]&lt;&gt;"",VALUE(F330&amp;Kalenderjahr),"-")</f>
        <v>-</v>
      </c>
      <c r="E330" s="263"/>
      <c r="F330" s="264"/>
      <c r="O330" s="359"/>
      <c r="P330" s="345"/>
      <c r="Q330" s="352"/>
      <c r="R330" s="11"/>
      <c r="S330" s="11"/>
      <c r="T330" s="11"/>
      <c r="U330" s="11"/>
      <c r="V330" s="11"/>
      <c r="W330" s="11"/>
      <c r="X330" s="11"/>
      <c r="Y330" s="11"/>
      <c r="Z330" s="11"/>
      <c r="AA330" s="11"/>
      <c r="AB330" s="11"/>
      <c r="AC330" s="11"/>
    </row>
    <row r="331" spans="1:29" x14ac:dyDescent="0.25">
      <c r="A331" s="583"/>
      <c r="C331" s="222">
        <v>99</v>
      </c>
      <c r="D331" s="329" t="str">
        <f>IF(Ereignistabelle[[#This Row],[Berechnungsregel]]&lt;&gt;"",VALUE(F331&amp;Kalenderjahr),"-")</f>
        <v>-</v>
      </c>
      <c r="E331" s="263"/>
      <c r="F331" s="264"/>
      <c r="O331" s="359"/>
      <c r="P331" s="345"/>
      <c r="Q331" s="352"/>
      <c r="R331" s="11"/>
      <c r="S331" s="11"/>
      <c r="T331" s="11"/>
      <c r="U331" s="11"/>
      <c r="V331" s="11"/>
      <c r="W331" s="11"/>
      <c r="X331" s="11"/>
      <c r="Y331" s="11"/>
      <c r="Z331" s="11"/>
      <c r="AA331" s="11"/>
      <c r="AB331" s="11"/>
      <c r="AC331" s="11"/>
    </row>
    <row r="332" spans="1:29" x14ac:dyDescent="0.25">
      <c r="A332" s="583"/>
      <c r="C332" s="222">
        <v>100</v>
      </c>
      <c r="D332" s="329" t="str">
        <f>IF(Ereignistabelle[[#This Row],[Berechnungsregel]]&lt;&gt;"",VALUE(F332&amp;Kalenderjahr),"-")</f>
        <v>-</v>
      </c>
      <c r="E332" s="263"/>
      <c r="F332" s="264"/>
      <c r="O332" s="359"/>
      <c r="P332" s="345"/>
      <c r="Q332" s="352"/>
      <c r="R332" s="11"/>
      <c r="S332" s="11"/>
      <c r="T332" s="11"/>
      <c r="U332" s="11"/>
      <c r="V332" s="11"/>
      <c r="W332" s="11"/>
      <c r="X332" s="11"/>
      <c r="Y332" s="11"/>
      <c r="Z332" s="11"/>
      <c r="AA332" s="11"/>
      <c r="AB332" s="11"/>
      <c r="AC332" s="11"/>
    </row>
    <row r="333" spans="1:29" x14ac:dyDescent="0.25">
      <c r="A333" s="583"/>
      <c r="C333" s="222">
        <v>101</v>
      </c>
      <c r="D333" s="329" t="str">
        <f>IF(Ereignistabelle[[#This Row],[Berechnungsregel]]&lt;&gt;"",VALUE(F333&amp;Kalenderjahr),"-")</f>
        <v>-</v>
      </c>
      <c r="E333" s="263"/>
      <c r="F333" s="264"/>
      <c r="O333" s="359"/>
      <c r="P333" s="345"/>
      <c r="Q333" s="352"/>
      <c r="R333" s="11"/>
      <c r="S333" s="11"/>
      <c r="T333" s="11"/>
      <c r="U333" s="11"/>
      <c r="V333" s="11"/>
      <c r="W333" s="11"/>
      <c r="X333" s="11"/>
      <c r="Y333" s="11"/>
      <c r="Z333" s="11"/>
      <c r="AA333" s="11"/>
      <c r="AB333" s="11"/>
      <c r="AC333" s="11"/>
    </row>
    <row r="334" spans="1:29" x14ac:dyDescent="0.25">
      <c r="A334" s="583"/>
      <c r="C334" s="222">
        <v>102</v>
      </c>
      <c r="D334" s="329" t="str">
        <f>IF(Ereignistabelle[[#This Row],[Berechnungsregel]]&lt;&gt;"",VALUE(F334&amp;Kalenderjahr),"-")</f>
        <v>-</v>
      </c>
      <c r="E334" s="263"/>
      <c r="F334" s="264"/>
      <c r="O334" s="359"/>
      <c r="P334" s="345"/>
      <c r="Q334" s="352"/>
      <c r="R334" s="11"/>
      <c r="S334" s="11"/>
      <c r="T334" s="11"/>
      <c r="U334" s="11"/>
      <c r="V334" s="11"/>
      <c r="W334" s="11"/>
      <c r="X334" s="11"/>
      <c r="Y334" s="11"/>
      <c r="Z334" s="11"/>
      <c r="AA334" s="11"/>
      <c r="AB334" s="11"/>
      <c r="AC334" s="11"/>
    </row>
    <row r="335" spans="1:29" x14ac:dyDescent="0.25">
      <c r="A335" s="583"/>
      <c r="C335" s="222">
        <v>103</v>
      </c>
      <c r="D335" s="329" t="str">
        <f>IF(Ereignistabelle[[#This Row],[Berechnungsregel]]&lt;&gt;"",VALUE(F335&amp;Kalenderjahr),"-")</f>
        <v>-</v>
      </c>
      <c r="E335" s="263"/>
      <c r="F335" s="264"/>
      <c r="O335" s="359"/>
      <c r="P335" s="345"/>
      <c r="Q335" s="352"/>
      <c r="R335" s="11"/>
      <c r="S335" s="11"/>
      <c r="T335" s="11"/>
      <c r="U335" s="11"/>
      <c r="V335" s="11"/>
      <c r="W335" s="11"/>
      <c r="X335" s="11"/>
      <c r="Y335" s="11"/>
      <c r="Z335" s="11"/>
      <c r="AA335" s="11"/>
      <c r="AB335" s="11"/>
      <c r="AC335" s="11"/>
    </row>
    <row r="336" spans="1:29" x14ac:dyDescent="0.25">
      <c r="A336" s="583"/>
      <c r="C336" s="222">
        <v>104</v>
      </c>
      <c r="D336" s="329" t="str">
        <f>IF(Ereignistabelle[[#This Row],[Berechnungsregel]]&lt;&gt;"",VALUE(F336&amp;Kalenderjahr),"-")</f>
        <v>-</v>
      </c>
      <c r="E336" s="263"/>
      <c r="F336" s="264"/>
      <c r="O336" s="359"/>
      <c r="P336" s="345"/>
      <c r="Q336" s="352"/>
      <c r="R336" s="11"/>
      <c r="S336" s="11"/>
      <c r="T336" s="11"/>
      <c r="U336" s="11"/>
      <c r="V336" s="11"/>
      <c r="W336" s="11"/>
      <c r="X336" s="11"/>
      <c r="Y336" s="11"/>
      <c r="Z336" s="11"/>
      <c r="AA336" s="11"/>
      <c r="AB336" s="11"/>
      <c r="AC336" s="11"/>
    </row>
    <row r="337" spans="1:29" x14ac:dyDescent="0.25">
      <c r="A337" s="583"/>
      <c r="C337" s="222">
        <v>105</v>
      </c>
      <c r="D337" s="329" t="str">
        <f>IF(Ereignistabelle[[#This Row],[Berechnungsregel]]&lt;&gt;"",VALUE(F337&amp;Kalenderjahr),"-")</f>
        <v>-</v>
      </c>
      <c r="E337" s="263"/>
      <c r="F337" s="264"/>
      <c r="O337" s="359"/>
      <c r="P337" s="345"/>
      <c r="Q337" s="352"/>
      <c r="R337" s="11"/>
      <c r="S337" s="11"/>
      <c r="T337" s="11"/>
      <c r="U337" s="11"/>
      <c r="V337" s="11"/>
      <c r="W337" s="11"/>
      <c r="X337" s="11"/>
      <c r="Y337" s="11"/>
      <c r="Z337" s="11"/>
      <c r="AA337" s="11"/>
      <c r="AB337" s="11"/>
      <c r="AC337" s="11"/>
    </row>
    <row r="338" spans="1:29" x14ac:dyDescent="0.25">
      <c r="A338" s="583"/>
      <c r="C338" s="222">
        <v>106</v>
      </c>
      <c r="D338" s="329" t="str">
        <f>IF(Ereignistabelle[[#This Row],[Berechnungsregel]]&lt;&gt;"",VALUE(F338&amp;Kalenderjahr),"-")</f>
        <v>-</v>
      </c>
      <c r="E338" s="263"/>
      <c r="F338" s="264"/>
      <c r="O338" s="359"/>
      <c r="P338" s="345"/>
      <c r="Q338" s="352"/>
      <c r="R338" s="11"/>
      <c r="S338" s="11"/>
      <c r="T338" s="11"/>
      <c r="U338" s="11"/>
      <c r="V338" s="11"/>
      <c r="W338" s="11"/>
      <c r="X338" s="11"/>
      <c r="Y338" s="11"/>
      <c r="Z338" s="11"/>
      <c r="AA338" s="11"/>
      <c r="AB338" s="11"/>
      <c r="AC338" s="11"/>
    </row>
    <row r="339" spans="1:29" x14ac:dyDescent="0.25">
      <c r="A339" s="583"/>
      <c r="C339" s="222">
        <v>107</v>
      </c>
      <c r="D339" s="329" t="str">
        <f>IF(Ereignistabelle[[#This Row],[Berechnungsregel]]&lt;&gt;"",VALUE(F339&amp;Kalenderjahr),"-")</f>
        <v>-</v>
      </c>
      <c r="E339" s="263"/>
      <c r="F339" s="264"/>
      <c r="O339" s="359"/>
      <c r="P339" s="345"/>
      <c r="Q339" s="352"/>
      <c r="R339" s="11"/>
      <c r="S339" s="11"/>
      <c r="T339" s="11"/>
      <c r="U339" s="11"/>
      <c r="V339" s="11"/>
      <c r="W339" s="11"/>
      <c r="X339" s="11"/>
      <c r="Y339" s="11"/>
      <c r="Z339" s="11"/>
      <c r="AA339" s="11"/>
      <c r="AB339" s="11"/>
      <c r="AC339" s="11"/>
    </row>
    <row r="340" spans="1:29" x14ac:dyDescent="0.25">
      <c r="A340" s="583"/>
      <c r="C340" s="222">
        <v>108</v>
      </c>
      <c r="D340" s="329" t="str">
        <f>IF(Ereignistabelle[[#This Row],[Berechnungsregel]]&lt;&gt;"",VALUE(F340&amp;Kalenderjahr),"-")</f>
        <v>-</v>
      </c>
      <c r="E340" s="263"/>
      <c r="F340" s="264"/>
      <c r="O340" s="359"/>
      <c r="P340" s="345"/>
      <c r="Q340" s="352"/>
      <c r="R340" s="11"/>
      <c r="S340" s="11"/>
      <c r="T340" s="11"/>
      <c r="U340" s="11"/>
      <c r="V340" s="11"/>
      <c r="W340" s="11"/>
      <c r="X340" s="11"/>
      <c r="Y340" s="11"/>
      <c r="Z340" s="11"/>
      <c r="AA340" s="11"/>
      <c r="AB340" s="11"/>
      <c r="AC340" s="11"/>
    </row>
    <row r="341" spans="1:29" x14ac:dyDescent="0.25">
      <c r="A341" s="583"/>
      <c r="C341" s="222">
        <v>109</v>
      </c>
      <c r="D341" s="329" t="str">
        <f>IF(Ereignistabelle[[#This Row],[Berechnungsregel]]&lt;&gt;"",VALUE(F341&amp;Kalenderjahr),"-")</f>
        <v>-</v>
      </c>
      <c r="E341" s="263"/>
      <c r="F341" s="264"/>
      <c r="O341" s="359"/>
      <c r="P341" s="345"/>
      <c r="Q341" s="352"/>
      <c r="R341" s="11"/>
      <c r="S341" s="11"/>
      <c r="T341" s="11"/>
      <c r="U341" s="11"/>
      <c r="V341" s="11"/>
      <c r="W341" s="11"/>
      <c r="X341" s="11"/>
      <c r="Y341" s="11"/>
      <c r="Z341" s="11"/>
      <c r="AA341" s="11"/>
      <c r="AB341" s="11"/>
      <c r="AC341" s="11"/>
    </row>
    <row r="342" spans="1:29" x14ac:dyDescent="0.25">
      <c r="A342" s="583"/>
      <c r="C342" s="222">
        <v>110</v>
      </c>
      <c r="D342" s="329" t="str">
        <f>IF(Ereignistabelle[[#This Row],[Berechnungsregel]]&lt;&gt;"",VALUE(F342&amp;Kalenderjahr),"-")</f>
        <v>-</v>
      </c>
      <c r="E342" s="263"/>
      <c r="F342" s="264"/>
      <c r="O342" s="11"/>
      <c r="P342" s="11"/>
      <c r="Q342" s="11"/>
      <c r="R342" s="11"/>
      <c r="S342" s="11"/>
      <c r="T342" s="11"/>
      <c r="U342" s="11"/>
      <c r="V342" s="11"/>
      <c r="W342" s="11"/>
      <c r="X342" s="11"/>
      <c r="Y342" s="11"/>
      <c r="Z342" s="11"/>
      <c r="AA342" s="11"/>
      <c r="AB342" s="11"/>
      <c r="AC342" s="11"/>
    </row>
    <row r="343" spans="1:29" x14ac:dyDescent="0.25">
      <c r="A343" s="583"/>
      <c r="C343" s="222">
        <v>111</v>
      </c>
      <c r="D343" s="329" t="str">
        <f>IF(Ereignistabelle[[#This Row],[Berechnungsregel]]&lt;&gt;"",VALUE(F343&amp;Kalenderjahr),"-")</f>
        <v>-</v>
      </c>
      <c r="E343" s="263"/>
      <c r="F343" s="264"/>
      <c r="O343" s="11"/>
      <c r="P343" s="11"/>
      <c r="Q343" s="11"/>
      <c r="R343" s="11"/>
      <c r="S343" s="11"/>
      <c r="T343" s="11"/>
      <c r="U343" s="11"/>
      <c r="V343" s="11"/>
      <c r="W343" s="11"/>
      <c r="X343" s="11"/>
      <c r="Y343" s="11"/>
      <c r="Z343" s="11"/>
      <c r="AA343" s="11"/>
      <c r="AB343" s="11"/>
      <c r="AC343" s="11"/>
    </row>
    <row r="344" spans="1:29" x14ac:dyDescent="0.25">
      <c r="A344" s="583"/>
      <c r="C344" s="222">
        <v>112</v>
      </c>
      <c r="D344" s="329" t="str">
        <f>IF(Ereignistabelle[[#This Row],[Berechnungsregel]]&lt;&gt;"",VALUE(F344&amp;Kalenderjahr),"-")</f>
        <v>-</v>
      </c>
      <c r="E344" s="263"/>
      <c r="F344" s="264"/>
      <c r="O344" s="11"/>
      <c r="P344" s="11"/>
      <c r="Q344" s="11"/>
      <c r="R344" s="11"/>
      <c r="S344" s="11"/>
      <c r="T344" s="11"/>
      <c r="U344" s="11"/>
      <c r="V344" s="11"/>
      <c r="W344" s="11"/>
      <c r="X344" s="11"/>
      <c r="Y344" s="11"/>
      <c r="Z344" s="11"/>
      <c r="AA344" s="11"/>
      <c r="AB344" s="11"/>
      <c r="AC344" s="11"/>
    </row>
    <row r="345" spans="1:29" x14ac:dyDescent="0.25">
      <c r="A345" s="583"/>
      <c r="C345" s="222">
        <v>113</v>
      </c>
      <c r="D345" s="329" t="str">
        <f>IF(Ereignistabelle[[#This Row],[Berechnungsregel]]&lt;&gt;"",VALUE(F345&amp;Kalenderjahr),"-")</f>
        <v>-</v>
      </c>
      <c r="E345" s="263"/>
      <c r="F345" s="264"/>
      <c r="O345" s="11"/>
      <c r="P345" s="11"/>
      <c r="Q345" s="11"/>
      <c r="R345" s="11"/>
      <c r="S345" s="11"/>
      <c r="T345" s="11"/>
      <c r="U345" s="11"/>
      <c r="V345" s="11"/>
      <c r="W345" s="11"/>
      <c r="X345" s="11"/>
      <c r="Y345" s="11"/>
      <c r="Z345" s="11"/>
      <c r="AA345" s="11"/>
      <c r="AB345" s="11"/>
      <c r="AC345" s="11"/>
    </row>
    <row r="346" spans="1:29" x14ac:dyDescent="0.25">
      <c r="A346" s="583"/>
      <c r="C346" s="222">
        <v>114</v>
      </c>
      <c r="D346" s="329" t="str">
        <f>IF(Ereignistabelle[[#This Row],[Berechnungsregel]]&lt;&gt;"",VALUE(F346&amp;Kalenderjahr),"-")</f>
        <v>-</v>
      </c>
      <c r="E346" s="263"/>
      <c r="F346" s="264"/>
      <c r="O346" s="11"/>
      <c r="P346" s="11"/>
      <c r="Q346" s="11"/>
      <c r="R346" s="11"/>
      <c r="S346" s="11"/>
      <c r="T346" s="11"/>
      <c r="U346" s="11"/>
      <c r="V346" s="11"/>
      <c r="W346" s="11"/>
      <c r="X346" s="11"/>
      <c r="Y346" s="11"/>
      <c r="Z346" s="11"/>
      <c r="AA346" s="11"/>
      <c r="AB346" s="11"/>
      <c r="AC346" s="11"/>
    </row>
    <row r="347" spans="1:29" x14ac:dyDescent="0.25">
      <c r="A347" s="583"/>
      <c r="C347" s="222">
        <v>115</v>
      </c>
      <c r="D347" s="329" t="str">
        <f>IF(Ereignistabelle[[#This Row],[Berechnungsregel]]&lt;&gt;"",VALUE(F347&amp;Kalenderjahr),"-")</f>
        <v>-</v>
      </c>
      <c r="E347" s="263"/>
      <c r="F347" s="264"/>
      <c r="O347" s="11"/>
      <c r="P347" s="11"/>
      <c r="Q347" s="11"/>
      <c r="R347" s="11"/>
      <c r="S347" s="11"/>
      <c r="T347" s="11"/>
      <c r="U347" s="11"/>
      <c r="V347" s="11"/>
      <c r="W347" s="11"/>
      <c r="X347" s="11"/>
      <c r="Y347" s="11"/>
      <c r="Z347" s="11"/>
      <c r="AA347" s="11"/>
      <c r="AB347" s="11"/>
      <c r="AC347" s="11"/>
    </row>
    <row r="348" spans="1:29" x14ac:dyDescent="0.25">
      <c r="A348" s="583"/>
      <c r="C348" s="222">
        <v>116</v>
      </c>
      <c r="D348" s="329" t="str">
        <f>IF(Ereignistabelle[[#This Row],[Berechnungsregel]]&lt;&gt;"",VALUE(F348&amp;Kalenderjahr),"-")</f>
        <v>-</v>
      </c>
      <c r="E348" s="263"/>
      <c r="F348" s="264"/>
      <c r="O348" s="11"/>
      <c r="P348" s="11"/>
      <c r="Q348" s="11"/>
      <c r="R348" s="11"/>
      <c r="S348" s="11"/>
      <c r="T348" s="11"/>
      <c r="U348" s="11"/>
      <c r="V348" s="11"/>
      <c r="W348" s="11"/>
      <c r="X348" s="11"/>
      <c r="Y348" s="11"/>
      <c r="Z348" s="11"/>
      <c r="AA348" s="11"/>
      <c r="AB348" s="11"/>
      <c r="AC348" s="11"/>
    </row>
    <row r="349" spans="1:29" x14ac:dyDescent="0.25">
      <c r="A349" s="583"/>
      <c r="C349" s="222">
        <v>117</v>
      </c>
      <c r="D349" s="329" t="str">
        <f>IF(Ereignistabelle[[#This Row],[Berechnungsregel]]&lt;&gt;"",VALUE(F349&amp;Kalenderjahr),"-")</f>
        <v>-</v>
      </c>
      <c r="E349" s="263"/>
      <c r="F349" s="264"/>
      <c r="O349" s="11"/>
      <c r="P349" s="11"/>
      <c r="Q349" s="11"/>
      <c r="R349" s="11"/>
      <c r="S349" s="11"/>
      <c r="T349" s="11"/>
      <c r="U349" s="11"/>
      <c r="V349" s="11"/>
      <c r="W349" s="11"/>
      <c r="X349" s="11"/>
      <c r="Y349" s="11"/>
      <c r="Z349" s="11"/>
      <c r="AA349" s="11"/>
      <c r="AB349" s="11"/>
      <c r="AC349" s="11"/>
    </row>
    <row r="350" spans="1:29" x14ac:dyDescent="0.25">
      <c r="A350" s="583"/>
      <c r="C350" s="222">
        <v>118</v>
      </c>
      <c r="D350" s="329" t="str">
        <f>IF(Ereignistabelle[[#This Row],[Berechnungsregel]]&lt;&gt;"",VALUE(F350&amp;Kalenderjahr),"-")</f>
        <v>-</v>
      </c>
      <c r="E350" s="263"/>
      <c r="F350" s="264"/>
    </row>
    <row r="351" spans="1:29" x14ac:dyDescent="0.25">
      <c r="A351" s="583"/>
      <c r="C351" s="222">
        <v>119</v>
      </c>
      <c r="D351" s="329" t="str">
        <f>IF(Ereignistabelle[[#This Row],[Berechnungsregel]]&lt;&gt;"",VALUE(F351&amp;Kalenderjahr),"-")</f>
        <v>-</v>
      </c>
      <c r="E351" s="263"/>
      <c r="F351" s="264"/>
    </row>
    <row r="352" spans="1:29" x14ac:dyDescent="0.25">
      <c r="A352" s="583"/>
      <c r="C352" s="222">
        <v>120</v>
      </c>
      <c r="D352" s="329" t="str">
        <f>IF(Ereignistabelle[[#This Row],[Berechnungsregel]]&lt;&gt;"",VALUE(F352&amp;Kalenderjahr),"-")</f>
        <v>-</v>
      </c>
      <c r="E352" s="263"/>
      <c r="F352" s="264"/>
    </row>
    <row r="353" spans="1:6" x14ac:dyDescent="0.25">
      <c r="A353" s="583"/>
      <c r="C353" s="222">
        <v>121</v>
      </c>
      <c r="D353" s="329" t="str">
        <f>IF(Ereignistabelle[[#This Row],[Berechnungsregel]]&lt;&gt;"",VALUE(F353&amp;Kalenderjahr),"-")</f>
        <v>-</v>
      </c>
      <c r="E353" s="263"/>
      <c r="F353" s="264"/>
    </row>
    <row r="354" spans="1:6" x14ac:dyDescent="0.25">
      <c r="A354" s="583"/>
      <c r="C354" s="222">
        <v>122</v>
      </c>
      <c r="D354" s="329" t="str">
        <f>IF(Ereignistabelle[[#This Row],[Berechnungsregel]]&lt;&gt;"",VALUE(F354&amp;Kalenderjahr),"-")</f>
        <v>-</v>
      </c>
      <c r="E354" s="263"/>
      <c r="F354" s="264"/>
    </row>
    <row r="355" spans="1:6" x14ac:dyDescent="0.25">
      <c r="A355" s="583"/>
      <c r="C355" s="222">
        <v>123</v>
      </c>
      <c r="D355" s="329" t="str">
        <f>IF(Ereignistabelle[[#This Row],[Berechnungsregel]]&lt;&gt;"",VALUE(F355&amp;Kalenderjahr),"-")</f>
        <v>-</v>
      </c>
      <c r="E355" s="263"/>
      <c r="F355" s="264"/>
    </row>
    <row r="356" spans="1:6" x14ac:dyDescent="0.25">
      <c r="A356" s="583"/>
      <c r="C356" s="222">
        <v>124</v>
      </c>
      <c r="D356" s="329" t="str">
        <f>IF(Ereignistabelle[[#This Row],[Berechnungsregel]]&lt;&gt;"",VALUE(F356&amp;Kalenderjahr),"-")</f>
        <v>-</v>
      </c>
      <c r="E356" s="263"/>
      <c r="F356" s="264"/>
    </row>
    <row r="357" spans="1:6" x14ac:dyDescent="0.25">
      <c r="A357" s="583"/>
      <c r="C357" s="222">
        <v>125</v>
      </c>
      <c r="D357" s="329" t="str">
        <f>IF(Ereignistabelle[[#This Row],[Berechnungsregel]]&lt;&gt;"",VALUE(F357&amp;Kalenderjahr),"-")</f>
        <v>-</v>
      </c>
      <c r="E357" s="263"/>
      <c r="F357" s="264"/>
    </row>
    <row r="358" spans="1:6" x14ac:dyDescent="0.25">
      <c r="A358" s="583"/>
      <c r="C358" s="222">
        <v>126</v>
      </c>
      <c r="D358" s="329" t="str">
        <f>IF(Ereignistabelle[[#This Row],[Berechnungsregel]]&lt;&gt;"",VALUE(F358&amp;Kalenderjahr),"-")</f>
        <v>-</v>
      </c>
      <c r="E358" s="263"/>
      <c r="F358" s="264"/>
    </row>
    <row r="359" spans="1:6" x14ac:dyDescent="0.25">
      <c r="A359" s="583"/>
      <c r="C359" s="222">
        <v>127</v>
      </c>
      <c r="D359" s="329" t="str">
        <f>IF(Ereignistabelle[[#This Row],[Berechnungsregel]]&lt;&gt;"",VALUE(F359&amp;Kalenderjahr),"-")</f>
        <v>-</v>
      </c>
      <c r="E359" s="263"/>
      <c r="F359" s="264"/>
    </row>
    <row r="360" spans="1:6" x14ac:dyDescent="0.25">
      <c r="A360" s="583"/>
      <c r="C360" s="222">
        <v>128</v>
      </c>
      <c r="D360" s="329" t="str">
        <f>IF(Ereignistabelle[[#This Row],[Berechnungsregel]]&lt;&gt;"",VALUE(F360&amp;Kalenderjahr),"-")</f>
        <v>-</v>
      </c>
      <c r="E360" s="263"/>
      <c r="F360" s="264"/>
    </row>
    <row r="361" spans="1:6" x14ac:dyDescent="0.25">
      <c r="A361" s="583"/>
      <c r="C361" s="222">
        <v>129</v>
      </c>
      <c r="D361" s="329" t="str">
        <f>IF(Ereignistabelle[[#This Row],[Berechnungsregel]]&lt;&gt;"",VALUE(F361&amp;Kalenderjahr),"-")</f>
        <v>-</v>
      </c>
      <c r="E361" s="263"/>
      <c r="F361" s="264"/>
    </row>
    <row r="362" spans="1:6" x14ac:dyDescent="0.25">
      <c r="A362" s="583"/>
      <c r="C362" s="222">
        <v>130</v>
      </c>
      <c r="D362" s="329" t="str">
        <f>IF(Ereignistabelle[[#This Row],[Berechnungsregel]]&lt;&gt;"",VALUE(F362&amp;Kalenderjahr),"-")</f>
        <v>-</v>
      </c>
      <c r="E362" s="263"/>
      <c r="F362" s="264"/>
    </row>
    <row r="363" spans="1:6" x14ac:dyDescent="0.25">
      <c r="A363" s="583"/>
      <c r="C363" s="222">
        <v>131</v>
      </c>
      <c r="D363" s="329" t="str">
        <f>IF(Ereignistabelle[[#This Row],[Berechnungsregel]]&lt;&gt;"",VALUE(F363&amp;Kalenderjahr),"-")</f>
        <v>-</v>
      </c>
      <c r="E363" s="263"/>
      <c r="F363" s="264"/>
    </row>
    <row r="364" spans="1:6" x14ac:dyDescent="0.25">
      <c r="A364" s="583"/>
      <c r="C364" s="222">
        <v>132</v>
      </c>
      <c r="D364" s="329" t="str">
        <f>IF(Ereignistabelle[[#This Row],[Berechnungsregel]]&lt;&gt;"",VALUE(F364&amp;Kalenderjahr),"-")</f>
        <v>-</v>
      </c>
      <c r="E364" s="263"/>
      <c r="F364" s="264"/>
    </row>
    <row r="365" spans="1:6" x14ac:dyDescent="0.25">
      <c r="A365" s="583"/>
      <c r="C365" s="222">
        <v>133</v>
      </c>
      <c r="D365" s="329" t="str">
        <f>IF(Ereignistabelle[[#This Row],[Berechnungsregel]]&lt;&gt;"",VALUE(F365&amp;Kalenderjahr),"-")</f>
        <v>-</v>
      </c>
      <c r="E365" s="263"/>
      <c r="F365" s="264"/>
    </row>
    <row r="366" spans="1:6" x14ac:dyDescent="0.25">
      <c r="A366" s="583"/>
      <c r="C366" s="222">
        <v>134</v>
      </c>
      <c r="D366" s="329" t="str">
        <f>IF(Ereignistabelle[[#This Row],[Berechnungsregel]]&lt;&gt;"",VALUE(F366&amp;Kalenderjahr),"-")</f>
        <v>-</v>
      </c>
      <c r="E366" s="263"/>
      <c r="F366" s="264"/>
    </row>
    <row r="367" spans="1:6" x14ac:dyDescent="0.25">
      <c r="A367" s="583"/>
      <c r="C367" s="222">
        <v>135</v>
      </c>
      <c r="D367" s="329" t="str">
        <f>IF(Ereignistabelle[[#This Row],[Berechnungsregel]]&lt;&gt;"",VALUE(F367&amp;Kalenderjahr),"-")</f>
        <v>-</v>
      </c>
      <c r="E367" s="263"/>
      <c r="F367" s="264"/>
    </row>
    <row r="368" spans="1:6" x14ac:dyDescent="0.25">
      <c r="A368" s="583"/>
      <c r="C368" s="222">
        <v>136</v>
      </c>
      <c r="D368" s="329" t="str">
        <f>IF(Ereignistabelle[[#This Row],[Berechnungsregel]]&lt;&gt;"",VALUE(F368&amp;Kalenderjahr),"-")</f>
        <v>-</v>
      </c>
      <c r="E368" s="263"/>
      <c r="F368" s="264"/>
    </row>
    <row r="369" spans="1:6" x14ac:dyDescent="0.25">
      <c r="A369" s="583"/>
      <c r="C369" s="222">
        <v>137</v>
      </c>
      <c r="D369" s="329" t="str">
        <f>IF(Ereignistabelle[[#This Row],[Berechnungsregel]]&lt;&gt;"",VALUE(F369&amp;Kalenderjahr),"-")</f>
        <v>-</v>
      </c>
      <c r="E369" s="263"/>
      <c r="F369" s="264"/>
    </row>
    <row r="370" spans="1:6" x14ac:dyDescent="0.25">
      <c r="A370" s="583"/>
      <c r="C370" s="222">
        <v>138</v>
      </c>
      <c r="D370" s="329" t="str">
        <f>IF(Ereignistabelle[[#This Row],[Berechnungsregel]]&lt;&gt;"",VALUE(F370&amp;Kalenderjahr),"-")</f>
        <v>-</v>
      </c>
      <c r="E370" s="263"/>
      <c r="F370" s="264"/>
    </row>
    <row r="371" spans="1:6" x14ac:dyDescent="0.25">
      <c r="A371" s="583"/>
      <c r="C371" s="222">
        <v>139</v>
      </c>
      <c r="D371" s="329" t="str">
        <f>IF(Ereignistabelle[[#This Row],[Berechnungsregel]]&lt;&gt;"",VALUE(F371&amp;Kalenderjahr),"-")</f>
        <v>-</v>
      </c>
      <c r="E371" s="263"/>
      <c r="F371" s="264"/>
    </row>
    <row r="372" spans="1:6" x14ac:dyDescent="0.25">
      <c r="A372" s="583"/>
      <c r="C372" s="222">
        <v>140</v>
      </c>
      <c r="D372" s="329" t="str">
        <f>IF(Ereignistabelle[[#This Row],[Berechnungsregel]]&lt;&gt;"",VALUE(F372&amp;Kalenderjahr),"-")</f>
        <v>-</v>
      </c>
      <c r="E372" s="263"/>
      <c r="F372" s="264"/>
    </row>
    <row r="373" spans="1:6" x14ac:dyDescent="0.25">
      <c r="A373" s="583"/>
      <c r="C373" s="222">
        <v>141</v>
      </c>
      <c r="D373" s="329" t="str">
        <f>IF(Ereignistabelle[[#This Row],[Berechnungsregel]]&lt;&gt;"",VALUE(F373&amp;Kalenderjahr),"-")</f>
        <v>-</v>
      </c>
      <c r="E373" s="263"/>
      <c r="F373" s="264"/>
    </row>
    <row r="374" spans="1:6" x14ac:dyDescent="0.25">
      <c r="A374" s="583"/>
      <c r="C374" s="222">
        <v>142</v>
      </c>
      <c r="D374" s="329" t="str">
        <f>IF(Ereignistabelle[[#This Row],[Berechnungsregel]]&lt;&gt;"",VALUE(F374&amp;Kalenderjahr),"-")</f>
        <v>-</v>
      </c>
      <c r="E374" s="263"/>
      <c r="F374" s="264"/>
    </row>
    <row r="375" spans="1:6" x14ac:dyDescent="0.25">
      <c r="A375" s="583"/>
      <c r="C375" s="222">
        <v>143</v>
      </c>
      <c r="D375" s="329" t="str">
        <f>IF(Ereignistabelle[[#This Row],[Berechnungsregel]]&lt;&gt;"",VALUE(F375&amp;Kalenderjahr),"-")</f>
        <v>-</v>
      </c>
      <c r="E375" s="263"/>
      <c r="F375" s="264"/>
    </row>
    <row r="376" spans="1:6" x14ac:dyDescent="0.25">
      <c r="A376" s="583"/>
      <c r="C376" s="222">
        <v>144</v>
      </c>
      <c r="D376" s="329" t="str">
        <f>IF(Ereignistabelle[[#This Row],[Berechnungsregel]]&lt;&gt;"",VALUE(F376&amp;Kalenderjahr),"-")</f>
        <v>-</v>
      </c>
      <c r="E376" s="263"/>
      <c r="F376" s="264"/>
    </row>
    <row r="377" spans="1:6" x14ac:dyDescent="0.25">
      <c r="A377" s="583"/>
      <c r="C377" s="222">
        <v>145</v>
      </c>
      <c r="D377" s="329" t="str">
        <f>IF(Ereignistabelle[[#This Row],[Berechnungsregel]]&lt;&gt;"",VALUE(F377&amp;Kalenderjahr),"-")</f>
        <v>-</v>
      </c>
      <c r="E377" s="263"/>
      <c r="F377" s="264"/>
    </row>
    <row r="378" spans="1:6" x14ac:dyDescent="0.25">
      <c r="A378" s="583"/>
      <c r="C378" s="222">
        <v>146</v>
      </c>
      <c r="D378" s="329" t="str">
        <f>IF(Ereignistabelle[[#This Row],[Berechnungsregel]]&lt;&gt;"",VALUE(F378&amp;Kalenderjahr),"-")</f>
        <v>-</v>
      </c>
      <c r="E378" s="263"/>
      <c r="F378" s="264"/>
    </row>
    <row r="379" spans="1:6" x14ac:dyDescent="0.25">
      <c r="A379" s="583"/>
      <c r="C379" s="222">
        <v>147</v>
      </c>
      <c r="D379" s="329" t="str">
        <f>IF(Ereignistabelle[[#This Row],[Berechnungsregel]]&lt;&gt;"",VALUE(F379&amp;Kalenderjahr),"-")</f>
        <v>-</v>
      </c>
      <c r="E379" s="263"/>
      <c r="F379" s="264"/>
    </row>
    <row r="380" spans="1:6" x14ac:dyDescent="0.25">
      <c r="A380" s="583"/>
      <c r="C380" s="222">
        <v>148</v>
      </c>
      <c r="D380" s="329" t="str">
        <f>IF(Ereignistabelle[[#This Row],[Berechnungsregel]]&lt;&gt;"",VALUE(F380&amp;Kalenderjahr),"-")</f>
        <v>-</v>
      </c>
      <c r="E380" s="263"/>
      <c r="F380" s="264"/>
    </row>
    <row r="381" spans="1:6" x14ac:dyDescent="0.25">
      <c r="A381" s="583"/>
      <c r="C381" s="222">
        <v>149</v>
      </c>
      <c r="D381" s="329" t="str">
        <f>IF(Ereignistabelle[[#This Row],[Berechnungsregel]]&lt;&gt;"",VALUE(F381&amp;Kalenderjahr),"-")</f>
        <v>-</v>
      </c>
      <c r="E381" s="263"/>
      <c r="F381" s="264"/>
    </row>
    <row r="382" spans="1:6" ht="15.75" thickBot="1" x14ac:dyDescent="0.3">
      <c r="A382" s="583"/>
      <c r="C382" s="223">
        <v>150</v>
      </c>
      <c r="D382" s="207" t="str">
        <f>IF(Ereignistabelle[[#This Row],[Berechnungsregel]]&lt;&gt;"",VALUE(F382&amp;Kalenderjahr),"-")</f>
        <v>-</v>
      </c>
      <c r="E382" s="266"/>
      <c r="F382" s="267"/>
    </row>
    <row r="383" spans="1:6" x14ac:dyDescent="0.25">
      <c r="A383" s="583"/>
      <c r="C383" s="335"/>
      <c r="D383" s="330"/>
      <c r="E383" s="336"/>
      <c r="F383" s="336"/>
    </row>
    <row r="384" spans="1:6" x14ac:dyDescent="0.25">
      <c r="A384" s="583"/>
      <c r="C384" s="335"/>
      <c r="D384" s="330"/>
      <c r="E384" s="336"/>
      <c r="F384" s="336"/>
    </row>
    <row r="385" spans="1:108" x14ac:dyDescent="0.25">
      <c r="A385" s="583"/>
    </row>
    <row r="386" spans="1:108" ht="18.75" x14ac:dyDescent="0.25">
      <c r="A386" s="154" t="s">
        <v>216</v>
      </c>
      <c r="B386" s="155"/>
      <c r="C386" s="117"/>
      <c r="D386" s="117"/>
      <c r="E386" s="117"/>
      <c r="F386" s="117"/>
      <c r="G386" s="123"/>
      <c r="H386" s="123"/>
      <c r="I386" s="124"/>
      <c r="J386" s="125"/>
      <c r="K386" s="125"/>
      <c r="L386" s="124"/>
      <c r="M386" s="124"/>
      <c r="N386" s="126"/>
      <c r="O386" s="124"/>
      <c r="P386" s="125"/>
      <c r="Q386" s="125"/>
      <c r="R386" s="124"/>
      <c r="S386" s="124"/>
      <c r="T386" s="117"/>
      <c r="U386" s="127"/>
      <c r="V386" s="128"/>
      <c r="W386" s="128"/>
      <c r="X386" s="127"/>
      <c r="Y386" s="127"/>
      <c r="Z386" s="126"/>
      <c r="AA386" s="127"/>
      <c r="AB386" s="128"/>
      <c r="AC386" s="128"/>
      <c r="AD386" s="127"/>
      <c r="AE386" s="127"/>
      <c r="AF386" s="126"/>
      <c r="AG386" s="333"/>
      <c r="AH386" s="334"/>
      <c r="AI386" s="334"/>
      <c r="AJ386" s="333"/>
      <c r="AK386" s="333"/>
      <c r="AL386" s="11"/>
      <c r="AM386" s="333"/>
      <c r="AN386" s="334"/>
      <c r="AO386" s="334"/>
      <c r="AP386" s="333"/>
      <c r="AQ386" s="333"/>
      <c r="AR386" s="11"/>
      <c r="AS386" s="333"/>
      <c r="AT386" s="334"/>
      <c r="AU386" s="334"/>
      <c r="AV386" s="333"/>
      <c r="AW386" s="333"/>
      <c r="AX386" s="11"/>
      <c r="AY386" s="333"/>
      <c r="AZ386" s="334"/>
      <c r="BA386" s="334"/>
      <c r="BB386" s="333"/>
      <c r="BC386" s="333"/>
      <c r="BD386" s="11"/>
      <c r="BE386" s="11"/>
      <c r="BF386" s="11"/>
      <c r="BG386" s="333"/>
      <c r="BH386" s="334"/>
      <c r="BI386" s="334"/>
      <c r="BJ386" s="333"/>
      <c r="BK386" s="333"/>
      <c r="BL386" s="11"/>
      <c r="BM386" s="333"/>
      <c r="BN386" s="334"/>
      <c r="BO386" s="334"/>
      <c r="BP386" s="333"/>
      <c r="BQ386" s="333"/>
      <c r="BR386" s="11"/>
      <c r="BS386" s="333"/>
      <c r="BT386" s="334"/>
      <c r="BU386" s="334"/>
      <c r="BV386" s="333"/>
      <c r="BW386" s="333"/>
      <c r="BX386" s="11"/>
      <c r="BY386" s="333"/>
      <c r="BZ386" s="334"/>
      <c r="CA386" s="334"/>
      <c r="CB386" s="333"/>
      <c r="CC386" s="333"/>
      <c r="CD386" s="11"/>
      <c r="CE386" s="333"/>
      <c r="CF386" s="334"/>
      <c r="CG386" s="334"/>
      <c r="CH386" s="333"/>
      <c r="CI386" s="333"/>
      <c r="CJ386" s="11"/>
      <c r="CK386" s="333"/>
      <c r="CL386" s="334"/>
      <c r="CM386" s="334"/>
      <c r="CN386" s="333"/>
      <c r="CO386" s="333"/>
      <c r="CP386" s="11"/>
      <c r="CQ386" s="333"/>
      <c r="CR386" s="334"/>
      <c r="CS386" s="334"/>
      <c r="CT386" s="333"/>
      <c r="CU386" s="333"/>
      <c r="CV386" s="11"/>
      <c r="CW386" s="333"/>
      <c r="CX386" s="334"/>
      <c r="CY386" s="334"/>
      <c r="CZ386" s="333"/>
      <c r="DA386" s="333"/>
      <c r="DB386" s="11"/>
      <c r="DC386" s="15"/>
      <c r="DD386" s="15"/>
    </row>
    <row r="387" spans="1:108" x14ac:dyDescent="0.25">
      <c r="A387" t="s">
        <v>227</v>
      </c>
    </row>
    <row r="388" spans="1:108" x14ac:dyDescent="0.25">
      <c r="A388" t="s">
        <v>228</v>
      </c>
    </row>
    <row r="389" spans="1:108" x14ac:dyDescent="0.25">
      <c r="A389" t="s">
        <v>229</v>
      </c>
    </row>
    <row r="390" spans="1:108" x14ac:dyDescent="0.25">
      <c r="A390" t="s">
        <v>255</v>
      </c>
      <c r="C390" s="11" t="s">
        <v>211</v>
      </c>
      <c r="D390" s="563">
        <v>1</v>
      </c>
      <c r="E390" s="564"/>
    </row>
    <row r="391" spans="1:108" x14ac:dyDescent="0.25">
      <c r="A391" t="s">
        <v>256</v>
      </c>
      <c r="C391" s="11" t="s">
        <v>212</v>
      </c>
      <c r="D391" s="565">
        <v>43517</v>
      </c>
      <c r="E391" s="566"/>
      <c r="F391" s="361" t="s">
        <v>230</v>
      </c>
    </row>
    <row r="392" spans="1:108" x14ac:dyDescent="0.25">
      <c r="A392" t="s">
        <v>253</v>
      </c>
      <c r="C392" s="349" t="s">
        <v>210</v>
      </c>
      <c r="D392" s="559">
        <v>3</v>
      </c>
      <c r="E392" s="560"/>
      <c r="F392" s="361" t="s">
        <v>231</v>
      </c>
    </row>
    <row r="393" spans="1:108" ht="15.75" thickBot="1" x14ac:dyDescent="0.3">
      <c r="A393" t="s">
        <v>254</v>
      </c>
      <c r="C393" s="333" t="s">
        <v>213</v>
      </c>
      <c r="D393" s="561" t="s">
        <v>214</v>
      </c>
      <c r="E393" s="562"/>
      <c r="F393" s="361" t="s">
        <v>232</v>
      </c>
    </row>
    <row r="394" spans="1:108" s="15" customFormat="1" ht="15.75" thickTop="1" x14ac:dyDescent="0.25">
      <c r="A394" s="15" t="s">
        <v>289</v>
      </c>
      <c r="C394" s="333"/>
      <c r="D394" s="353"/>
      <c r="E394" s="354"/>
    </row>
    <row r="395" spans="1:108" x14ac:dyDescent="0.25">
      <c r="A395" s="15" t="s">
        <v>290</v>
      </c>
      <c r="C395" s="11" t="s">
        <v>211</v>
      </c>
      <c r="D395" s="563">
        <v>2</v>
      </c>
      <c r="E395" s="564"/>
    </row>
    <row r="396" spans="1:108" x14ac:dyDescent="0.25">
      <c r="C396" s="11" t="s">
        <v>212</v>
      </c>
      <c r="D396" s="565"/>
      <c r="E396" s="566"/>
    </row>
    <row r="397" spans="1:108" x14ac:dyDescent="0.25">
      <c r="C397" s="349" t="s">
        <v>210</v>
      </c>
      <c r="D397" s="559"/>
      <c r="E397" s="560"/>
    </row>
    <row r="398" spans="1:108" ht="15.75" thickBot="1" x14ac:dyDescent="0.3">
      <c r="C398" s="333" t="s">
        <v>213</v>
      </c>
      <c r="D398" s="561"/>
      <c r="E398" s="562"/>
    </row>
    <row r="399" spans="1:108" ht="15.75" thickTop="1" x14ac:dyDescent="0.25">
      <c r="E399" s="355"/>
    </row>
    <row r="400" spans="1:108" x14ac:dyDescent="0.25">
      <c r="C400" s="11" t="s">
        <v>211</v>
      </c>
      <c r="D400" s="563">
        <v>3</v>
      </c>
      <c r="E400" s="564"/>
    </row>
    <row r="401" spans="3:5" x14ac:dyDescent="0.25">
      <c r="C401" s="11" t="s">
        <v>212</v>
      </c>
      <c r="D401" s="565"/>
      <c r="E401" s="566"/>
    </row>
    <row r="402" spans="3:5" x14ac:dyDescent="0.25">
      <c r="C402" s="349" t="s">
        <v>210</v>
      </c>
      <c r="D402" s="559"/>
      <c r="E402" s="560"/>
    </row>
    <row r="403" spans="3:5" ht="15.75" thickBot="1" x14ac:dyDescent="0.3">
      <c r="C403" s="333" t="s">
        <v>213</v>
      </c>
      <c r="D403" s="561"/>
      <c r="E403" s="562"/>
    </row>
    <row r="404" spans="3:5" s="15" customFormat="1" ht="15.75" thickTop="1" x14ac:dyDescent="0.25">
      <c r="C404" s="333"/>
      <c r="D404" s="353"/>
      <c r="E404" s="354"/>
    </row>
    <row r="405" spans="3:5" x14ac:dyDescent="0.25">
      <c r="C405" s="11" t="s">
        <v>211</v>
      </c>
      <c r="D405" s="563">
        <v>4</v>
      </c>
      <c r="E405" s="564"/>
    </row>
    <row r="406" spans="3:5" x14ac:dyDescent="0.25">
      <c r="C406" s="11" t="s">
        <v>212</v>
      </c>
      <c r="D406" s="565"/>
      <c r="E406" s="566"/>
    </row>
    <row r="407" spans="3:5" x14ac:dyDescent="0.25">
      <c r="C407" s="349" t="s">
        <v>210</v>
      </c>
      <c r="D407" s="559"/>
      <c r="E407" s="560"/>
    </row>
    <row r="408" spans="3:5" ht="15.75" thickBot="1" x14ac:dyDescent="0.3">
      <c r="C408" s="333" t="s">
        <v>213</v>
      </c>
      <c r="D408" s="561"/>
      <c r="E408" s="562"/>
    </row>
    <row r="409" spans="3:5" s="15" customFormat="1" ht="15.75" thickTop="1" x14ac:dyDescent="0.25">
      <c r="C409" s="333"/>
      <c r="D409" s="354"/>
      <c r="E409" s="354"/>
    </row>
    <row r="410" spans="3:5" x14ac:dyDescent="0.25">
      <c r="C410" s="11" t="s">
        <v>211</v>
      </c>
      <c r="D410" s="563">
        <v>5</v>
      </c>
      <c r="E410" s="564"/>
    </row>
    <row r="411" spans="3:5" x14ac:dyDescent="0.25">
      <c r="C411" s="11" t="s">
        <v>212</v>
      </c>
      <c r="D411" s="565"/>
      <c r="E411" s="566"/>
    </row>
    <row r="412" spans="3:5" x14ac:dyDescent="0.25">
      <c r="C412" s="349" t="s">
        <v>210</v>
      </c>
      <c r="D412" s="559"/>
      <c r="E412" s="560"/>
    </row>
    <row r="413" spans="3:5" ht="15.75" thickBot="1" x14ac:dyDescent="0.3">
      <c r="C413" s="333" t="s">
        <v>213</v>
      </c>
      <c r="D413" s="561"/>
      <c r="E413" s="562"/>
    </row>
    <row r="414" spans="3:5" s="15" customFormat="1" ht="15.75" thickTop="1" x14ac:dyDescent="0.25">
      <c r="C414" s="333"/>
      <c r="D414" s="354"/>
      <c r="E414" s="354"/>
    </row>
    <row r="415" spans="3:5" x14ac:dyDescent="0.25">
      <c r="C415" s="11" t="s">
        <v>211</v>
      </c>
      <c r="D415" s="563">
        <v>6</v>
      </c>
      <c r="E415" s="564"/>
    </row>
    <row r="416" spans="3:5" x14ac:dyDescent="0.25">
      <c r="C416" s="11" t="s">
        <v>212</v>
      </c>
      <c r="D416" s="565"/>
      <c r="E416" s="566"/>
    </row>
    <row r="417" spans="3:5" x14ac:dyDescent="0.25">
      <c r="C417" s="349" t="s">
        <v>210</v>
      </c>
      <c r="D417" s="559"/>
      <c r="E417" s="560"/>
    </row>
    <row r="418" spans="3:5" ht="15.75" thickBot="1" x14ac:dyDescent="0.3">
      <c r="C418" s="333" t="s">
        <v>213</v>
      </c>
      <c r="D418" s="561"/>
      <c r="E418" s="562"/>
    </row>
    <row r="419" spans="3:5" ht="15.75" thickTop="1" x14ac:dyDescent="0.25">
      <c r="D419" s="355"/>
      <c r="E419" s="355"/>
    </row>
    <row r="420" spans="3:5" x14ac:dyDescent="0.25">
      <c r="C420" s="11" t="s">
        <v>211</v>
      </c>
      <c r="D420" s="563">
        <v>7</v>
      </c>
      <c r="E420" s="564"/>
    </row>
    <row r="421" spans="3:5" x14ac:dyDescent="0.25">
      <c r="C421" s="11" t="s">
        <v>212</v>
      </c>
      <c r="D421" s="565"/>
      <c r="E421" s="566"/>
    </row>
    <row r="422" spans="3:5" x14ac:dyDescent="0.25">
      <c r="C422" s="349" t="s">
        <v>210</v>
      </c>
      <c r="D422" s="559"/>
      <c r="E422" s="560"/>
    </row>
    <row r="423" spans="3:5" ht="15.75" thickBot="1" x14ac:dyDescent="0.3">
      <c r="C423" s="333" t="s">
        <v>213</v>
      </c>
      <c r="D423" s="561"/>
      <c r="E423" s="562"/>
    </row>
    <row r="424" spans="3:5" s="15" customFormat="1" ht="15.75" thickTop="1" x14ac:dyDescent="0.25">
      <c r="C424" s="333"/>
      <c r="D424" s="354"/>
      <c r="E424" s="354"/>
    </row>
    <row r="425" spans="3:5" x14ac:dyDescent="0.25">
      <c r="C425" s="11" t="s">
        <v>211</v>
      </c>
      <c r="D425" s="563">
        <v>8</v>
      </c>
      <c r="E425" s="564"/>
    </row>
    <row r="426" spans="3:5" x14ac:dyDescent="0.25">
      <c r="C426" s="11" t="s">
        <v>212</v>
      </c>
      <c r="D426" s="565"/>
      <c r="E426" s="566"/>
    </row>
    <row r="427" spans="3:5" x14ac:dyDescent="0.25">
      <c r="C427" s="349" t="s">
        <v>210</v>
      </c>
      <c r="D427" s="559"/>
      <c r="E427" s="560"/>
    </row>
    <row r="428" spans="3:5" ht="15.75" thickBot="1" x14ac:dyDescent="0.3">
      <c r="C428" s="333" t="s">
        <v>213</v>
      </c>
      <c r="D428" s="561"/>
      <c r="E428" s="562"/>
    </row>
    <row r="429" spans="3:5" s="15" customFormat="1" ht="15.75" thickTop="1" x14ac:dyDescent="0.25">
      <c r="C429" s="333"/>
      <c r="D429" s="354"/>
      <c r="E429" s="354"/>
    </row>
    <row r="430" spans="3:5" x14ac:dyDescent="0.25">
      <c r="C430" s="11" t="s">
        <v>211</v>
      </c>
      <c r="D430" s="563">
        <v>9</v>
      </c>
      <c r="E430" s="564"/>
    </row>
    <row r="431" spans="3:5" x14ac:dyDescent="0.25">
      <c r="C431" s="11" t="s">
        <v>212</v>
      </c>
      <c r="D431" s="565"/>
      <c r="E431" s="566"/>
    </row>
    <row r="432" spans="3:5" x14ac:dyDescent="0.25">
      <c r="C432" s="349" t="s">
        <v>210</v>
      </c>
      <c r="D432" s="559"/>
      <c r="E432" s="560"/>
    </row>
    <row r="433" spans="2:8" ht="15.75" thickBot="1" x14ac:dyDescent="0.3">
      <c r="C433" s="333" t="s">
        <v>213</v>
      </c>
      <c r="D433" s="561"/>
      <c r="E433" s="562"/>
    </row>
    <row r="434" spans="2:8" s="15" customFormat="1" ht="15.75" thickTop="1" x14ac:dyDescent="0.25">
      <c r="C434" s="333"/>
      <c r="D434" s="354"/>
      <c r="E434" s="354"/>
    </row>
    <row r="435" spans="2:8" x14ac:dyDescent="0.25">
      <c r="C435" s="11" t="s">
        <v>211</v>
      </c>
      <c r="D435" s="563">
        <v>10</v>
      </c>
      <c r="E435" s="564"/>
    </row>
    <row r="436" spans="2:8" x14ac:dyDescent="0.25">
      <c r="C436" s="11" t="s">
        <v>212</v>
      </c>
      <c r="D436" s="565"/>
      <c r="E436" s="566"/>
    </row>
    <row r="437" spans="2:8" x14ac:dyDescent="0.25">
      <c r="C437" s="349" t="s">
        <v>210</v>
      </c>
      <c r="D437" s="559"/>
      <c r="E437" s="560"/>
    </row>
    <row r="438" spans="2:8" ht="15.75" thickBot="1" x14ac:dyDescent="0.3">
      <c r="C438" s="333" t="s">
        <v>213</v>
      </c>
      <c r="D438" s="561"/>
      <c r="E438" s="562"/>
    </row>
    <row r="439" spans="2:8" s="15" customFormat="1" ht="16.5" thickTop="1" thickBot="1" x14ac:dyDescent="0.3">
      <c r="B439" s="147"/>
      <c r="C439" s="333"/>
      <c r="D439" s="353"/>
    </row>
    <row r="440" spans="2:8" x14ac:dyDescent="0.25">
      <c r="B440" s="357" t="s">
        <v>217</v>
      </c>
      <c r="C440" s="358">
        <v>1</v>
      </c>
      <c r="D440" s="362">
        <f>D391</f>
        <v>43517</v>
      </c>
      <c r="E440" s="365" t="str">
        <f>IF(D440&lt;&gt;"",D$393,"")</f>
        <v>Testserie1</v>
      </c>
      <c r="F440" s="361" t="s">
        <v>233</v>
      </c>
    </row>
    <row r="441" spans="2:8" x14ac:dyDescent="0.25">
      <c r="B441" s="356"/>
      <c r="C441" s="348">
        <v>2</v>
      </c>
      <c r="D441" s="363">
        <f>IF($C441&lt;=D$392,D440+7,"")</f>
        <v>43524</v>
      </c>
      <c r="E441" s="366" t="str">
        <f>IF(D441&lt;&gt;"",D$393,"")</f>
        <v>Testserie1</v>
      </c>
    </row>
    <row r="442" spans="2:8" x14ac:dyDescent="0.25">
      <c r="B442" s="356"/>
      <c r="C442" s="348">
        <v>3</v>
      </c>
      <c r="D442" s="363">
        <f t="shared" ref="D442:D492" si="57">IF($C442&lt;=D$392,D441+7,"")</f>
        <v>43531</v>
      </c>
      <c r="E442" s="366" t="str">
        <f>IF(D442&lt;&gt;"",D$393,"")</f>
        <v>Testserie1</v>
      </c>
    </row>
    <row r="443" spans="2:8" x14ac:dyDescent="0.25">
      <c r="B443" s="356"/>
      <c r="C443" s="348">
        <v>4</v>
      </c>
      <c r="D443" s="363" t="str">
        <f t="shared" si="57"/>
        <v/>
      </c>
      <c r="E443" s="366" t="str">
        <f>IF(D443&lt;&gt;"",D$393,"")</f>
        <v/>
      </c>
      <c r="G443" s="350"/>
      <c r="H443" s="350"/>
    </row>
    <row r="444" spans="2:8" x14ac:dyDescent="0.25">
      <c r="B444" s="356"/>
      <c r="C444" s="348">
        <v>5</v>
      </c>
      <c r="D444" s="363" t="str">
        <f t="shared" si="57"/>
        <v/>
      </c>
      <c r="E444" s="366" t="str">
        <f>IF(D444&lt;&gt;"",D$393,"")</f>
        <v/>
      </c>
    </row>
    <row r="445" spans="2:8" x14ac:dyDescent="0.25">
      <c r="B445" s="356"/>
      <c r="C445" s="348">
        <v>6</v>
      </c>
      <c r="D445" s="363" t="str">
        <f t="shared" si="57"/>
        <v/>
      </c>
      <c r="E445" s="366" t="str">
        <f t="shared" ref="E445:E492" si="58">IF(D445&lt;&gt;"",D$393,"")</f>
        <v/>
      </c>
    </row>
    <row r="446" spans="2:8" x14ac:dyDescent="0.25">
      <c r="B446" s="356"/>
      <c r="C446" s="348">
        <v>7</v>
      </c>
      <c r="D446" s="363" t="str">
        <f t="shared" si="57"/>
        <v/>
      </c>
      <c r="E446" s="366" t="str">
        <f t="shared" si="58"/>
        <v/>
      </c>
    </row>
    <row r="447" spans="2:8" x14ac:dyDescent="0.25">
      <c r="B447" s="356"/>
      <c r="C447" s="348">
        <v>8</v>
      </c>
      <c r="D447" s="363" t="str">
        <f t="shared" si="57"/>
        <v/>
      </c>
      <c r="E447" s="366" t="str">
        <f t="shared" si="58"/>
        <v/>
      </c>
    </row>
    <row r="448" spans="2:8" x14ac:dyDescent="0.25">
      <c r="B448" s="356"/>
      <c r="C448" s="348">
        <v>9</v>
      </c>
      <c r="D448" s="363" t="str">
        <f t="shared" si="57"/>
        <v/>
      </c>
      <c r="E448" s="366" t="str">
        <f t="shared" si="58"/>
        <v/>
      </c>
    </row>
    <row r="449" spans="2:5" x14ac:dyDescent="0.25">
      <c r="B449" s="356"/>
      <c r="C449" s="348">
        <v>10</v>
      </c>
      <c r="D449" s="363" t="str">
        <f t="shared" si="57"/>
        <v/>
      </c>
      <c r="E449" s="366" t="str">
        <f t="shared" si="58"/>
        <v/>
      </c>
    </row>
    <row r="450" spans="2:5" x14ac:dyDescent="0.25">
      <c r="B450" s="356"/>
      <c r="C450" s="348">
        <v>11</v>
      </c>
      <c r="D450" s="363" t="str">
        <f t="shared" si="57"/>
        <v/>
      </c>
      <c r="E450" s="366" t="str">
        <f t="shared" si="58"/>
        <v/>
      </c>
    </row>
    <row r="451" spans="2:5" x14ac:dyDescent="0.25">
      <c r="B451" s="356"/>
      <c r="C451" s="348">
        <v>12</v>
      </c>
      <c r="D451" s="363" t="str">
        <f t="shared" si="57"/>
        <v/>
      </c>
      <c r="E451" s="366" t="str">
        <f t="shared" si="58"/>
        <v/>
      </c>
    </row>
    <row r="452" spans="2:5" x14ac:dyDescent="0.25">
      <c r="B452" s="356"/>
      <c r="C452" s="348">
        <v>13</v>
      </c>
      <c r="D452" s="363" t="str">
        <f t="shared" si="57"/>
        <v/>
      </c>
      <c r="E452" s="366" t="str">
        <f t="shared" si="58"/>
        <v/>
      </c>
    </row>
    <row r="453" spans="2:5" x14ac:dyDescent="0.25">
      <c r="B453" s="356"/>
      <c r="C453" s="348">
        <v>14</v>
      </c>
      <c r="D453" s="363" t="str">
        <f t="shared" si="57"/>
        <v/>
      </c>
      <c r="E453" s="366" t="str">
        <f t="shared" si="58"/>
        <v/>
      </c>
    </row>
    <row r="454" spans="2:5" x14ac:dyDescent="0.25">
      <c r="B454" s="356"/>
      <c r="C454" s="348">
        <v>15</v>
      </c>
      <c r="D454" s="363" t="str">
        <f t="shared" si="57"/>
        <v/>
      </c>
      <c r="E454" s="366" t="str">
        <f t="shared" si="58"/>
        <v/>
      </c>
    </row>
    <row r="455" spans="2:5" x14ac:dyDescent="0.25">
      <c r="B455" s="356"/>
      <c r="C455" s="348">
        <v>16</v>
      </c>
      <c r="D455" s="363" t="str">
        <f t="shared" si="57"/>
        <v/>
      </c>
      <c r="E455" s="366" t="str">
        <f t="shared" si="58"/>
        <v/>
      </c>
    </row>
    <row r="456" spans="2:5" x14ac:dyDescent="0.25">
      <c r="B456" s="356"/>
      <c r="C456" s="348">
        <v>17</v>
      </c>
      <c r="D456" s="363" t="str">
        <f t="shared" si="57"/>
        <v/>
      </c>
      <c r="E456" s="366" t="str">
        <f t="shared" si="58"/>
        <v/>
      </c>
    </row>
    <row r="457" spans="2:5" x14ac:dyDescent="0.25">
      <c r="B457" s="356"/>
      <c r="C457" s="348">
        <v>18</v>
      </c>
      <c r="D457" s="363" t="str">
        <f t="shared" si="57"/>
        <v/>
      </c>
      <c r="E457" s="366" t="str">
        <f t="shared" si="58"/>
        <v/>
      </c>
    </row>
    <row r="458" spans="2:5" x14ac:dyDescent="0.25">
      <c r="B458" s="356"/>
      <c r="C458" s="348">
        <v>19</v>
      </c>
      <c r="D458" s="363" t="str">
        <f t="shared" si="57"/>
        <v/>
      </c>
      <c r="E458" s="366" t="str">
        <f t="shared" si="58"/>
        <v/>
      </c>
    </row>
    <row r="459" spans="2:5" x14ac:dyDescent="0.25">
      <c r="B459" s="356"/>
      <c r="C459" s="348">
        <v>20</v>
      </c>
      <c r="D459" s="363" t="str">
        <f t="shared" si="57"/>
        <v/>
      </c>
      <c r="E459" s="366" t="str">
        <f t="shared" si="58"/>
        <v/>
      </c>
    </row>
    <row r="460" spans="2:5" x14ac:dyDescent="0.25">
      <c r="B460" s="356"/>
      <c r="C460" s="348">
        <v>21</v>
      </c>
      <c r="D460" s="363" t="str">
        <f t="shared" si="57"/>
        <v/>
      </c>
      <c r="E460" s="366" t="str">
        <f t="shared" si="58"/>
        <v/>
      </c>
    </row>
    <row r="461" spans="2:5" x14ac:dyDescent="0.25">
      <c r="B461" s="356"/>
      <c r="C461" s="348">
        <v>22</v>
      </c>
      <c r="D461" s="363" t="str">
        <f t="shared" si="57"/>
        <v/>
      </c>
      <c r="E461" s="366" t="str">
        <f t="shared" si="58"/>
        <v/>
      </c>
    </row>
    <row r="462" spans="2:5" x14ac:dyDescent="0.25">
      <c r="B462" s="356"/>
      <c r="C462" s="348">
        <v>23</v>
      </c>
      <c r="D462" s="363" t="str">
        <f t="shared" si="57"/>
        <v/>
      </c>
      <c r="E462" s="366" t="str">
        <f t="shared" si="58"/>
        <v/>
      </c>
    </row>
    <row r="463" spans="2:5" x14ac:dyDescent="0.25">
      <c r="B463" s="356"/>
      <c r="C463" s="348">
        <v>24</v>
      </c>
      <c r="D463" s="363" t="str">
        <f t="shared" si="57"/>
        <v/>
      </c>
      <c r="E463" s="366" t="str">
        <f t="shared" si="58"/>
        <v/>
      </c>
    </row>
    <row r="464" spans="2:5" x14ac:dyDescent="0.25">
      <c r="B464" s="356"/>
      <c r="C464" s="348">
        <v>25</v>
      </c>
      <c r="D464" s="363" t="str">
        <f t="shared" si="57"/>
        <v/>
      </c>
      <c r="E464" s="366" t="str">
        <f t="shared" si="58"/>
        <v/>
      </c>
    </row>
    <row r="465" spans="2:5" x14ac:dyDescent="0.25">
      <c r="B465" s="356"/>
      <c r="C465" s="348">
        <v>26</v>
      </c>
      <c r="D465" s="363" t="str">
        <f t="shared" si="57"/>
        <v/>
      </c>
      <c r="E465" s="366" t="str">
        <f t="shared" si="58"/>
        <v/>
      </c>
    </row>
    <row r="466" spans="2:5" x14ac:dyDescent="0.25">
      <c r="B466" s="356"/>
      <c r="C466" s="348">
        <v>27</v>
      </c>
      <c r="D466" s="363" t="str">
        <f t="shared" si="57"/>
        <v/>
      </c>
      <c r="E466" s="366" t="str">
        <f t="shared" si="58"/>
        <v/>
      </c>
    </row>
    <row r="467" spans="2:5" x14ac:dyDescent="0.25">
      <c r="B467" s="356"/>
      <c r="C467" s="348">
        <v>28</v>
      </c>
      <c r="D467" s="363" t="str">
        <f t="shared" si="57"/>
        <v/>
      </c>
      <c r="E467" s="366" t="str">
        <f t="shared" si="58"/>
        <v/>
      </c>
    </row>
    <row r="468" spans="2:5" x14ac:dyDescent="0.25">
      <c r="B468" s="356"/>
      <c r="C468" s="348">
        <v>29</v>
      </c>
      <c r="D468" s="363" t="str">
        <f t="shared" si="57"/>
        <v/>
      </c>
      <c r="E468" s="366" t="str">
        <f t="shared" si="58"/>
        <v/>
      </c>
    </row>
    <row r="469" spans="2:5" x14ac:dyDescent="0.25">
      <c r="B469" s="356"/>
      <c r="C469" s="348">
        <v>30</v>
      </c>
      <c r="D469" s="363" t="str">
        <f t="shared" si="57"/>
        <v/>
      </c>
      <c r="E469" s="366" t="str">
        <f t="shared" si="58"/>
        <v/>
      </c>
    </row>
    <row r="470" spans="2:5" x14ac:dyDescent="0.25">
      <c r="B470" s="356"/>
      <c r="C470" s="348">
        <v>31</v>
      </c>
      <c r="D470" s="363" t="str">
        <f t="shared" si="57"/>
        <v/>
      </c>
      <c r="E470" s="366" t="str">
        <f t="shared" si="58"/>
        <v/>
      </c>
    </row>
    <row r="471" spans="2:5" x14ac:dyDescent="0.25">
      <c r="B471" s="356"/>
      <c r="C471" s="348">
        <v>32</v>
      </c>
      <c r="D471" s="363" t="str">
        <f t="shared" si="57"/>
        <v/>
      </c>
      <c r="E471" s="366" t="str">
        <f t="shared" si="58"/>
        <v/>
      </c>
    </row>
    <row r="472" spans="2:5" x14ac:dyDescent="0.25">
      <c r="B472" s="356"/>
      <c r="C472" s="348">
        <v>33</v>
      </c>
      <c r="D472" s="363" t="str">
        <f t="shared" si="57"/>
        <v/>
      </c>
      <c r="E472" s="366" t="str">
        <f t="shared" si="58"/>
        <v/>
      </c>
    </row>
    <row r="473" spans="2:5" x14ac:dyDescent="0.25">
      <c r="B473" s="356"/>
      <c r="C473" s="348">
        <v>34</v>
      </c>
      <c r="D473" s="363" t="str">
        <f t="shared" si="57"/>
        <v/>
      </c>
      <c r="E473" s="366" t="str">
        <f t="shared" si="58"/>
        <v/>
      </c>
    </row>
    <row r="474" spans="2:5" x14ac:dyDescent="0.25">
      <c r="B474" s="356"/>
      <c r="C474" s="348">
        <v>35</v>
      </c>
      <c r="D474" s="363" t="str">
        <f t="shared" si="57"/>
        <v/>
      </c>
      <c r="E474" s="366" t="str">
        <f t="shared" si="58"/>
        <v/>
      </c>
    </row>
    <row r="475" spans="2:5" x14ac:dyDescent="0.25">
      <c r="B475" s="356"/>
      <c r="C475" s="348">
        <v>36</v>
      </c>
      <c r="D475" s="363" t="str">
        <f t="shared" si="57"/>
        <v/>
      </c>
      <c r="E475" s="366" t="str">
        <f t="shared" si="58"/>
        <v/>
      </c>
    </row>
    <row r="476" spans="2:5" x14ac:dyDescent="0.25">
      <c r="B476" s="356"/>
      <c r="C476" s="348">
        <v>37</v>
      </c>
      <c r="D476" s="363" t="str">
        <f t="shared" si="57"/>
        <v/>
      </c>
      <c r="E476" s="366" t="str">
        <f t="shared" si="58"/>
        <v/>
      </c>
    </row>
    <row r="477" spans="2:5" x14ac:dyDescent="0.25">
      <c r="B477" s="356"/>
      <c r="C477" s="348">
        <v>38</v>
      </c>
      <c r="D477" s="363" t="str">
        <f t="shared" si="57"/>
        <v/>
      </c>
      <c r="E477" s="366" t="str">
        <f t="shared" si="58"/>
        <v/>
      </c>
    </row>
    <row r="478" spans="2:5" x14ac:dyDescent="0.25">
      <c r="B478" s="356"/>
      <c r="C478" s="348">
        <v>39</v>
      </c>
      <c r="D478" s="363" t="str">
        <f t="shared" si="57"/>
        <v/>
      </c>
      <c r="E478" s="366" t="str">
        <f t="shared" si="58"/>
        <v/>
      </c>
    </row>
    <row r="479" spans="2:5" x14ac:dyDescent="0.25">
      <c r="B479" s="356"/>
      <c r="C479" s="348">
        <v>40</v>
      </c>
      <c r="D479" s="363" t="str">
        <f t="shared" si="57"/>
        <v/>
      </c>
      <c r="E479" s="366" t="str">
        <f t="shared" si="58"/>
        <v/>
      </c>
    </row>
    <row r="480" spans="2:5" x14ac:dyDescent="0.25">
      <c r="B480" s="356"/>
      <c r="C480" s="348">
        <v>41</v>
      </c>
      <c r="D480" s="363" t="str">
        <f t="shared" si="57"/>
        <v/>
      </c>
      <c r="E480" s="366" t="str">
        <f t="shared" si="58"/>
        <v/>
      </c>
    </row>
    <row r="481" spans="2:6" x14ac:dyDescent="0.25">
      <c r="B481" s="356"/>
      <c r="C481" s="348">
        <v>42</v>
      </c>
      <c r="D481" s="363" t="str">
        <f t="shared" si="57"/>
        <v/>
      </c>
      <c r="E481" s="366" t="str">
        <f t="shared" si="58"/>
        <v/>
      </c>
    </row>
    <row r="482" spans="2:6" x14ac:dyDescent="0.25">
      <c r="B482" s="356"/>
      <c r="C482" s="348">
        <v>43</v>
      </c>
      <c r="D482" s="363" t="str">
        <f t="shared" si="57"/>
        <v/>
      </c>
      <c r="E482" s="366" t="str">
        <f t="shared" si="58"/>
        <v/>
      </c>
    </row>
    <row r="483" spans="2:6" x14ac:dyDescent="0.25">
      <c r="B483" s="356"/>
      <c r="C483" s="348">
        <v>44</v>
      </c>
      <c r="D483" s="363" t="str">
        <f t="shared" si="57"/>
        <v/>
      </c>
      <c r="E483" s="366" t="str">
        <f t="shared" si="58"/>
        <v/>
      </c>
    </row>
    <row r="484" spans="2:6" x14ac:dyDescent="0.25">
      <c r="B484" s="356"/>
      <c r="C484" s="348">
        <v>45</v>
      </c>
      <c r="D484" s="363" t="str">
        <f t="shared" si="57"/>
        <v/>
      </c>
      <c r="E484" s="366" t="str">
        <f t="shared" si="58"/>
        <v/>
      </c>
    </row>
    <row r="485" spans="2:6" x14ac:dyDescent="0.25">
      <c r="B485" s="356"/>
      <c r="C485" s="348">
        <v>46</v>
      </c>
      <c r="D485" s="363" t="str">
        <f t="shared" si="57"/>
        <v/>
      </c>
      <c r="E485" s="366" t="str">
        <f t="shared" si="58"/>
        <v/>
      </c>
    </row>
    <row r="486" spans="2:6" x14ac:dyDescent="0.25">
      <c r="B486" s="356"/>
      <c r="C486" s="348">
        <v>47</v>
      </c>
      <c r="D486" s="363" t="str">
        <f t="shared" si="57"/>
        <v/>
      </c>
      <c r="E486" s="366" t="str">
        <f t="shared" si="58"/>
        <v/>
      </c>
    </row>
    <row r="487" spans="2:6" x14ac:dyDescent="0.25">
      <c r="B487" s="356"/>
      <c r="C487" s="348">
        <v>48</v>
      </c>
      <c r="D487" s="363" t="str">
        <f t="shared" si="57"/>
        <v/>
      </c>
      <c r="E487" s="366" t="str">
        <f t="shared" si="58"/>
        <v/>
      </c>
    </row>
    <row r="488" spans="2:6" x14ac:dyDescent="0.25">
      <c r="B488" s="356"/>
      <c r="C488" s="348">
        <v>49</v>
      </c>
      <c r="D488" s="363" t="str">
        <f t="shared" si="57"/>
        <v/>
      </c>
      <c r="E488" s="366" t="str">
        <f t="shared" si="58"/>
        <v/>
      </c>
    </row>
    <row r="489" spans="2:6" x14ac:dyDescent="0.25">
      <c r="B489" s="356"/>
      <c r="C489" s="348">
        <v>50</v>
      </c>
      <c r="D489" s="363" t="str">
        <f t="shared" si="57"/>
        <v/>
      </c>
      <c r="E489" s="366" t="str">
        <f t="shared" si="58"/>
        <v/>
      </c>
    </row>
    <row r="490" spans="2:6" x14ac:dyDescent="0.25">
      <c r="B490" s="356"/>
      <c r="C490" s="348">
        <v>51</v>
      </c>
      <c r="D490" s="363" t="str">
        <f t="shared" si="57"/>
        <v/>
      </c>
      <c r="E490" s="366" t="str">
        <f t="shared" si="58"/>
        <v/>
      </c>
    </row>
    <row r="491" spans="2:6" x14ac:dyDescent="0.25">
      <c r="B491" s="356"/>
      <c r="C491" s="348">
        <v>52</v>
      </c>
      <c r="D491" s="363" t="str">
        <f t="shared" si="57"/>
        <v/>
      </c>
      <c r="E491" s="366" t="str">
        <f t="shared" si="58"/>
        <v/>
      </c>
    </row>
    <row r="492" spans="2:6" x14ac:dyDescent="0.25">
      <c r="B492" s="356"/>
      <c r="C492" s="359">
        <v>53</v>
      </c>
      <c r="D492" s="363" t="str">
        <f t="shared" si="57"/>
        <v/>
      </c>
      <c r="E492" s="366" t="str">
        <f t="shared" si="58"/>
        <v/>
      </c>
    </row>
    <row r="493" spans="2:6" x14ac:dyDescent="0.25">
      <c r="B493" s="356"/>
      <c r="C493" s="349" t="s">
        <v>237</v>
      </c>
      <c r="D493" s="370"/>
      <c r="E493" s="371"/>
      <c r="F493" s="361" t="s">
        <v>236</v>
      </c>
    </row>
    <row r="494" spans="2:6" x14ac:dyDescent="0.25">
      <c r="B494" s="356"/>
      <c r="C494" s="349" t="s">
        <v>238</v>
      </c>
      <c r="D494" s="370"/>
      <c r="E494" s="371"/>
    </row>
    <row r="495" spans="2:6" x14ac:dyDescent="0.25">
      <c r="B495" s="356"/>
      <c r="C495" s="349" t="s">
        <v>239</v>
      </c>
      <c r="D495" s="370"/>
      <c r="E495" s="371"/>
    </row>
    <row r="496" spans="2:6" x14ac:dyDescent="0.25">
      <c r="B496" s="356"/>
      <c r="C496" s="349" t="s">
        <v>240</v>
      </c>
      <c r="D496" s="370"/>
      <c r="E496" s="371"/>
    </row>
    <row r="497" spans="2:5" x14ac:dyDescent="0.25">
      <c r="B497" s="356"/>
      <c r="C497" s="349" t="s">
        <v>241</v>
      </c>
      <c r="D497" s="370"/>
      <c r="E497" s="371"/>
    </row>
    <row r="498" spans="2:5" x14ac:dyDescent="0.25">
      <c r="B498" s="372" t="s">
        <v>215</v>
      </c>
      <c r="C498" s="373">
        <v>1</v>
      </c>
      <c r="D498" s="363">
        <f>D396</f>
        <v>0</v>
      </c>
      <c r="E498" s="366">
        <f>IF(D498&lt;&gt;"",D$398,"")</f>
        <v>0</v>
      </c>
    </row>
    <row r="499" spans="2:5" x14ac:dyDescent="0.25">
      <c r="B499" s="356"/>
      <c r="C499" s="348">
        <v>2</v>
      </c>
      <c r="D499" s="363" t="str">
        <f>IF($C499&lt;=D$397,D498+7,"")</f>
        <v/>
      </c>
      <c r="E499" s="366" t="str">
        <f t="shared" ref="E499:E550" si="59">IF(D499&lt;&gt;"",D$398,"")</f>
        <v/>
      </c>
    </row>
    <row r="500" spans="2:5" x14ac:dyDescent="0.25">
      <c r="B500" s="356"/>
      <c r="C500" s="348">
        <v>3</v>
      </c>
      <c r="D500" s="363" t="str">
        <f t="shared" ref="D500:D550" si="60">IF($C500&lt;=D$397,D499+7,"")</f>
        <v/>
      </c>
      <c r="E500" s="366" t="str">
        <f t="shared" si="59"/>
        <v/>
      </c>
    </row>
    <row r="501" spans="2:5" x14ac:dyDescent="0.25">
      <c r="B501" s="356"/>
      <c r="C501" s="348">
        <v>4</v>
      </c>
      <c r="D501" s="363" t="str">
        <f t="shared" si="60"/>
        <v/>
      </c>
      <c r="E501" s="366" t="str">
        <f t="shared" si="59"/>
        <v/>
      </c>
    </row>
    <row r="502" spans="2:5" x14ac:dyDescent="0.25">
      <c r="B502" s="356"/>
      <c r="C502" s="348">
        <v>5</v>
      </c>
      <c r="D502" s="363" t="str">
        <f t="shared" si="60"/>
        <v/>
      </c>
      <c r="E502" s="366" t="str">
        <f t="shared" si="59"/>
        <v/>
      </c>
    </row>
    <row r="503" spans="2:5" x14ac:dyDescent="0.25">
      <c r="B503" s="356"/>
      <c r="C503" s="348">
        <v>6</v>
      </c>
      <c r="D503" s="363" t="str">
        <f t="shared" si="60"/>
        <v/>
      </c>
      <c r="E503" s="366" t="str">
        <f t="shared" si="59"/>
        <v/>
      </c>
    </row>
    <row r="504" spans="2:5" x14ac:dyDescent="0.25">
      <c r="B504" s="356"/>
      <c r="C504" s="348">
        <v>7</v>
      </c>
      <c r="D504" s="363" t="str">
        <f t="shared" si="60"/>
        <v/>
      </c>
      <c r="E504" s="366" t="str">
        <f t="shared" si="59"/>
        <v/>
      </c>
    </row>
    <row r="505" spans="2:5" x14ac:dyDescent="0.25">
      <c r="B505" s="356"/>
      <c r="C505" s="348">
        <v>8</v>
      </c>
      <c r="D505" s="363" t="str">
        <f t="shared" si="60"/>
        <v/>
      </c>
      <c r="E505" s="366" t="str">
        <f t="shared" si="59"/>
        <v/>
      </c>
    </row>
    <row r="506" spans="2:5" x14ac:dyDescent="0.25">
      <c r="B506" s="356"/>
      <c r="C506" s="348">
        <v>9</v>
      </c>
      <c r="D506" s="363" t="str">
        <f t="shared" si="60"/>
        <v/>
      </c>
      <c r="E506" s="366" t="str">
        <f t="shared" si="59"/>
        <v/>
      </c>
    </row>
    <row r="507" spans="2:5" x14ac:dyDescent="0.25">
      <c r="B507" s="356"/>
      <c r="C507" s="348">
        <v>10</v>
      </c>
      <c r="D507" s="363" t="str">
        <f t="shared" si="60"/>
        <v/>
      </c>
      <c r="E507" s="366" t="str">
        <f t="shared" si="59"/>
        <v/>
      </c>
    </row>
    <row r="508" spans="2:5" x14ac:dyDescent="0.25">
      <c r="B508" s="356"/>
      <c r="C508" s="348">
        <v>11</v>
      </c>
      <c r="D508" s="363" t="str">
        <f t="shared" si="60"/>
        <v/>
      </c>
      <c r="E508" s="366" t="str">
        <f t="shared" si="59"/>
        <v/>
      </c>
    </row>
    <row r="509" spans="2:5" x14ac:dyDescent="0.25">
      <c r="B509" s="356"/>
      <c r="C509" s="348">
        <v>12</v>
      </c>
      <c r="D509" s="363" t="str">
        <f t="shared" si="60"/>
        <v/>
      </c>
      <c r="E509" s="366" t="str">
        <f t="shared" si="59"/>
        <v/>
      </c>
    </row>
    <row r="510" spans="2:5" x14ac:dyDescent="0.25">
      <c r="B510" s="356"/>
      <c r="C510" s="348">
        <v>13</v>
      </c>
      <c r="D510" s="363" t="str">
        <f t="shared" si="60"/>
        <v/>
      </c>
      <c r="E510" s="366" t="str">
        <f t="shared" si="59"/>
        <v/>
      </c>
    </row>
    <row r="511" spans="2:5" x14ac:dyDescent="0.25">
      <c r="B511" s="356"/>
      <c r="C511" s="348">
        <v>14</v>
      </c>
      <c r="D511" s="363" t="str">
        <f t="shared" si="60"/>
        <v/>
      </c>
      <c r="E511" s="366" t="str">
        <f t="shared" si="59"/>
        <v/>
      </c>
    </row>
    <row r="512" spans="2:5" x14ac:dyDescent="0.25">
      <c r="B512" s="356"/>
      <c r="C512" s="348">
        <v>15</v>
      </c>
      <c r="D512" s="363" t="str">
        <f t="shared" si="60"/>
        <v/>
      </c>
      <c r="E512" s="366" t="str">
        <f t="shared" si="59"/>
        <v/>
      </c>
    </row>
    <row r="513" spans="2:5" x14ac:dyDescent="0.25">
      <c r="B513" s="356"/>
      <c r="C513" s="348">
        <v>16</v>
      </c>
      <c r="D513" s="363" t="str">
        <f t="shared" si="60"/>
        <v/>
      </c>
      <c r="E513" s="366" t="str">
        <f t="shared" si="59"/>
        <v/>
      </c>
    </row>
    <row r="514" spans="2:5" x14ac:dyDescent="0.25">
      <c r="B514" s="356"/>
      <c r="C514" s="348">
        <v>17</v>
      </c>
      <c r="D514" s="363" t="str">
        <f t="shared" si="60"/>
        <v/>
      </c>
      <c r="E514" s="366" t="str">
        <f t="shared" si="59"/>
        <v/>
      </c>
    </row>
    <row r="515" spans="2:5" x14ac:dyDescent="0.25">
      <c r="B515" s="356"/>
      <c r="C515" s="348">
        <v>18</v>
      </c>
      <c r="D515" s="363" t="str">
        <f t="shared" si="60"/>
        <v/>
      </c>
      <c r="E515" s="366" t="str">
        <f t="shared" si="59"/>
        <v/>
      </c>
    </row>
    <row r="516" spans="2:5" x14ac:dyDescent="0.25">
      <c r="B516" s="356"/>
      <c r="C516" s="348">
        <v>19</v>
      </c>
      <c r="D516" s="363" t="str">
        <f t="shared" si="60"/>
        <v/>
      </c>
      <c r="E516" s="366" t="str">
        <f t="shared" si="59"/>
        <v/>
      </c>
    </row>
    <row r="517" spans="2:5" x14ac:dyDescent="0.25">
      <c r="B517" s="356"/>
      <c r="C517" s="348">
        <v>20</v>
      </c>
      <c r="D517" s="363" t="str">
        <f t="shared" si="60"/>
        <v/>
      </c>
      <c r="E517" s="366" t="str">
        <f t="shared" si="59"/>
        <v/>
      </c>
    </row>
    <row r="518" spans="2:5" x14ac:dyDescent="0.25">
      <c r="B518" s="356"/>
      <c r="C518" s="348">
        <v>21</v>
      </c>
      <c r="D518" s="363" t="str">
        <f t="shared" si="60"/>
        <v/>
      </c>
      <c r="E518" s="366" t="str">
        <f t="shared" si="59"/>
        <v/>
      </c>
    </row>
    <row r="519" spans="2:5" x14ac:dyDescent="0.25">
      <c r="B519" s="356"/>
      <c r="C519" s="348">
        <v>22</v>
      </c>
      <c r="D519" s="363" t="str">
        <f t="shared" si="60"/>
        <v/>
      </c>
      <c r="E519" s="366" t="str">
        <f t="shared" si="59"/>
        <v/>
      </c>
    </row>
    <row r="520" spans="2:5" x14ac:dyDescent="0.25">
      <c r="B520" s="356"/>
      <c r="C520" s="348">
        <v>23</v>
      </c>
      <c r="D520" s="363" t="str">
        <f t="shared" si="60"/>
        <v/>
      </c>
      <c r="E520" s="366" t="str">
        <f t="shared" si="59"/>
        <v/>
      </c>
    </row>
    <row r="521" spans="2:5" x14ac:dyDescent="0.25">
      <c r="B521" s="356"/>
      <c r="C521" s="348">
        <v>24</v>
      </c>
      <c r="D521" s="363" t="str">
        <f t="shared" si="60"/>
        <v/>
      </c>
      <c r="E521" s="366" t="str">
        <f t="shared" si="59"/>
        <v/>
      </c>
    </row>
    <row r="522" spans="2:5" x14ac:dyDescent="0.25">
      <c r="B522" s="356"/>
      <c r="C522" s="348">
        <v>25</v>
      </c>
      <c r="D522" s="363" t="str">
        <f t="shared" si="60"/>
        <v/>
      </c>
      <c r="E522" s="366" t="str">
        <f t="shared" si="59"/>
        <v/>
      </c>
    </row>
    <row r="523" spans="2:5" x14ac:dyDescent="0.25">
      <c r="B523" s="356"/>
      <c r="C523" s="348">
        <v>26</v>
      </c>
      <c r="D523" s="363" t="str">
        <f t="shared" si="60"/>
        <v/>
      </c>
      <c r="E523" s="366" t="str">
        <f t="shared" si="59"/>
        <v/>
      </c>
    </row>
    <row r="524" spans="2:5" x14ac:dyDescent="0.25">
      <c r="B524" s="356"/>
      <c r="C524" s="348">
        <v>27</v>
      </c>
      <c r="D524" s="363" t="str">
        <f t="shared" si="60"/>
        <v/>
      </c>
      <c r="E524" s="366" t="str">
        <f t="shared" si="59"/>
        <v/>
      </c>
    </row>
    <row r="525" spans="2:5" x14ac:dyDescent="0.25">
      <c r="B525" s="356"/>
      <c r="C525" s="348">
        <v>28</v>
      </c>
      <c r="D525" s="363" t="str">
        <f t="shared" si="60"/>
        <v/>
      </c>
      <c r="E525" s="366" t="str">
        <f t="shared" si="59"/>
        <v/>
      </c>
    </row>
    <row r="526" spans="2:5" x14ac:dyDescent="0.25">
      <c r="B526" s="356"/>
      <c r="C526" s="348">
        <v>29</v>
      </c>
      <c r="D526" s="363" t="str">
        <f t="shared" si="60"/>
        <v/>
      </c>
      <c r="E526" s="366" t="str">
        <f t="shared" si="59"/>
        <v/>
      </c>
    </row>
    <row r="527" spans="2:5" x14ac:dyDescent="0.25">
      <c r="B527" s="356"/>
      <c r="C527" s="348">
        <v>30</v>
      </c>
      <c r="D527" s="363" t="str">
        <f t="shared" si="60"/>
        <v/>
      </c>
      <c r="E527" s="366" t="str">
        <f t="shared" si="59"/>
        <v/>
      </c>
    </row>
    <row r="528" spans="2:5" x14ac:dyDescent="0.25">
      <c r="B528" s="356"/>
      <c r="C528" s="348">
        <v>31</v>
      </c>
      <c r="D528" s="363" t="str">
        <f t="shared" si="60"/>
        <v/>
      </c>
      <c r="E528" s="366" t="str">
        <f t="shared" si="59"/>
        <v/>
      </c>
    </row>
    <row r="529" spans="2:5" x14ac:dyDescent="0.25">
      <c r="B529" s="356"/>
      <c r="C529" s="348">
        <v>32</v>
      </c>
      <c r="D529" s="363" t="str">
        <f t="shared" si="60"/>
        <v/>
      </c>
      <c r="E529" s="366" t="str">
        <f t="shared" si="59"/>
        <v/>
      </c>
    </row>
    <row r="530" spans="2:5" x14ac:dyDescent="0.25">
      <c r="B530" s="356"/>
      <c r="C530" s="348">
        <v>33</v>
      </c>
      <c r="D530" s="363" t="str">
        <f t="shared" si="60"/>
        <v/>
      </c>
      <c r="E530" s="366" t="str">
        <f t="shared" si="59"/>
        <v/>
      </c>
    </row>
    <row r="531" spans="2:5" x14ac:dyDescent="0.25">
      <c r="B531" s="356"/>
      <c r="C531" s="348">
        <v>34</v>
      </c>
      <c r="D531" s="363" t="str">
        <f t="shared" si="60"/>
        <v/>
      </c>
      <c r="E531" s="366" t="str">
        <f t="shared" si="59"/>
        <v/>
      </c>
    </row>
    <row r="532" spans="2:5" x14ac:dyDescent="0.25">
      <c r="B532" s="356"/>
      <c r="C532" s="348">
        <v>35</v>
      </c>
      <c r="D532" s="363" t="str">
        <f t="shared" si="60"/>
        <v/>
      </c>
      <c r="E532" s="366" t="str">
        <f t="shared" si="59"/>
        <v/>
      </c>
    </row>
    <row r="533" spans="2:5" x14ac:dyDescent="0.25">
      <c r="B533" s="356"/>
      <c r="C533" s="348">
        <v>36</v>
      </c>
      <c r="D533" s="363" t="str">
        <f t="shared" si="60"/>
        <v/>
      </c>
      <c r="E533" s="366" t="str">
        <f t="shared" si="59"/>
        <v/>
      </c>
    </row>
    <row r="534" spans="2:5" x14ac:dyDescent="0.25">
      <c r="B534" s="356"/>
      <c r="C534" s="348">
        <v>37</v>
      </c>
      <c r="D534" s="363" t="str">
        <f t="shared" si="60"/>
        <v/>
      </c>
      <c r="E534" s="366" t="str">
        <f t="shared" si="59"/>
        <v/>
      </c>
    </row>
    <row r="535" spans="2:5" x14ac:dyDescent="0.25">
      <c r="B535" s="356"/>
      <c r="C535" s="348">
        <v>38</v>
      </c>
      <c r="D535" s="363" t="str">
        <f t="shared" si="60"/>
        <v/>
      </c>
      <c r="E535" s="366" t="str">
        <f t="shared" si="59"/>
        <v/>
      </c>
    </row>
    <row r="536" spans="2:5" x14ac:dyDescent="0.25">
      <c r="B536" s="356"/>
      <c r="C536" s="348">
        <v>39</v>
      </c>
      <c r="D536" s="363" t="str">
        <f t="shared" si="60"/>
        <v/>
      </c>
      <c r="E536" s="366" t="str">
        <f t="shared" si="59"/>
        <v/>
      </c>
    </row>
    <row r="537" spans="2:5" x14ac:dyDescent="0.25">
      <c r="B537" s="356"/>
      <c r="C537" s="348">
        <v>40</v>
      </c>
      <c r="D537" s="363" t="str">
        <f t="shared" si="60"/>
        <v/>
      </c>
      <c r="E537" s="366" t="str">
        <f t="shared" si="59"/>
        <v/>
      </c>
    </row>
    <row r="538" spans="2:5" x14ac:dyDescent="0.25">
      <c r="B538" s="356"/>
      <c r="C538" s="348">
        <v>41</v>
      </c>
      <c r="D538" s="363" t="str">
        <f t="shared" si="60"/>
        <v/>
      </c>
      <c r="E538" s="366" t="str">
        <f t="shared" si="59"/>
        <v/>
      </c>
    </row>
    <row r="539" spans="2:5" x14ac:dyDescent="0.25">
      <c r="B539" s="356"/>
      <c r="C539" s="348">
        <v>42</v>
      </c>
      <c r="D539" s="363" t="str">
        <f t="shared" si="60"/>
        <v/>
      </c>
      <c r="E539" s="366" t="str">
        <f t="shared" si="59"/>
        <v/>
      </c>
    </row>
    <row r="540" spans="2:5" x14ac:dyDescent="0.25">
      <c r="B540" s="356"/>
      <c r="C540" s="348">
        <v>43</v>
      </c>
      <c r="D540" s="363" t="str">
        <f t="shared" si="60"/>
        <v/>
      </c>
      <c r="E540" s="366" t="str">
        <f t="shared" si="59"/>
        <v/>
      </c>
    </row>
    <row r="541" spans="2:5" x14ac:dyDescent="0.25">
      <c r="B541" s="356"/>
      <c r="C541" s="348">
        <v>44</v>
      </c>
      <c r="D541" s="363" t="str">
        <f t="shared" si="60"/>
        <v/>
      </c>
      <c r="E541" s="366" t="str">
        <f t="shared" si="59"/>
        <v/>
      </c>
    </row>
    <row r="542" spans="2:5" x14ac:dyDescent="0.25">
      <c r="B542" s="356"/>
      <c r="C542" s="348">
        <v>45</v>
      </c>
      <c r="D542" s="363" t="str">
        <f t="shared" si="60"/>
        <v/>
      </c>
      <c r="E542" s="366" t="str">
        <f t="shared" si="59"/>
        <v/>
      </c>
    </row>
    <row r="543" spans="2:5" x14ac:dyDescent="0.25">
      <c r="B543" s="356"/>
      <c r="C543" s="348">
        <v>46</v>
      </c>
      <c r="D543" s="363" t="str">
        <f t="shared" si="60"/>
        <v/>
      </c>
      <c r="E543" s="366" t="str">
        <f t="shared" si="59"/>
        <v/>
      </c>
    </row>
    <row r="544" spans="2:5" x14ac:dyDescent="0.25">
      <c r="B544" s="356"/>
      <c r="C544" s="348">
        <v>47</v>
      </c>
      <c r="D544" s="363" t="str">
        <f t="shared" si="60"/>
        <v/>
      </c>
      <c r="E544" s="366" t="str">
        <f t="shared" si="59"/>
        <v/>
      </c>
    </row>
    <row r="545" spans="2:6" x14ac:dyDescent="0.25">
      <c r="B545" s="356"/>
      <c r="C545" s="348">
        <v>48</v>
      </c>
      <c r="D545" s="363" t="str">
        <f t="shared" si="60"/>
        <v/>
      </c>
      <c r="E545" s="366" t="str">
        <f t="shared" si="59"/>
        <v/>
      </c>
    </row>
    <row r="546" spans="2:6" x14ac:dyDescent="0.25">
      <c r="B546" s="356"/>
      <c r="C546" s="348">
        <v>49</v>
      </c>
      <c r="D546" s="363" t="str">
        <f t="shared" si="60"/>
        <v/>
      </c>
      <c r="E546" s="366" t="str">
        <f t="shared" si="59"/>
        <v/>
      </c>
    </row>
    <row r="547" spans="2:6" x14ac:dyDescent="0.25">
      <c r="B547" s="356"/>
      <c r="C547" s="348">
        <v>50</v>
      </c>
      <c r="D547" s="363" t="str">
        <f t="shared" si="60"/>
        <v/>
      </c>
      <c r="E547" s="366" t="str">
        <f t="shared" si="59"/>
        <v/>
      </c>
    </row>
    <row r="548" spans="2:6" x14ac:dyDescent="0.25">
      <c r="B548" s="356"/>
      <c r="C548" s="348">
        <v>51</v>
      </c>
      <c r="D548" s="363" t="str">
        <f t="shared" si="60"/>
        <v/>
      </c>
      <c r="E548" s="366" t="str">
        <f t="shared" si="59"/>
        <v/>
      </c>
    </row>
    <row r="549" spans="2:6" x14ac:dyDescent="0.25">
      <c r="B549" s="356"/>
      <c r="C549" s="348">
        <v>52</v>
      </c>
      <c r="D549" s="363" t="str">
        <f t="shared" si="60"/>
        <v/>
      </c>
      <c r="E549" s="366" t="str">
        <f t="shared" si="59"/>
        <v/>
      </c>
    </row>
    <row r="550" spans="2:6" x14ac:dyDescent="0.25">
      <c r="B550" s="356"/>
      <c r="C550" s="348">
        <v>53</v>
      </c>
      <c r="D550" s="363" t="str">
        <f t="shared" si="60"/>
        <v/>
      </c>
      <c r="E550" s="366" t="str">
        <f t="shared" si="59"/>
        <v/>
      </c>
    </row>
    <row r="551" spans="2:6" x14ac:dyDescent="0.25">
      <c r="B551" s="356"/>
      <c r="C551" s="349" t="s">
        <v>237</v>
      </c>
      <c r="D551" s="370"/>
      <c r="E551" s="371"/>
      <c r="F551" s="361" t="s">
        <v>242</v>
      </c>
    </row>
    <row r="552" spans="2:6" x14ac:dyDescent="0.25">
      <c r="B552" s="356"/>
      <c r="C552" s="349" t="s">
        <v>238</v>
      </c>
      <c r="D552" s="370"/>
      <c r="E552" s="371"/>
    </row>
    <row r="553" spans="2:6" x14ac:dyDescent="0.25">
      <c r="B553" s="356"/>
      <c r="C553" s="349" t="s">
        <v>239</v>
      </c>
      <c r="D553" s="370"/>
      <c r="E553" s="371"/>
    </row>
    <row r="554" spans="2:6" x14ac:dyDescent="0.25">
      <c r="B554" s="356"/>
      <c r="C554" s="349" t="s">
        <v>240</v>
      </c>
      <c r="D554" s="370"/>
      <c r="E554" s="371"/>
    </row>
    <row r="555" spans="2:6" x14ac:dyDescent="0.25">
      <c r="B555" s="356"/>
      <c r="C555" s="349" t="s">
        <v>241</v>
      </c>
      <c r="D555" s="370"/>
      <c r="E555" s="371"/>
    </row>
    <row r="556" spans="2:6" x14ac:dyDescent="0.25">
      <c r="B556" s="357" t="s">
        <v>218</v>
      </c>
      <c r="C556" s="358">
        <v>1</v>
      </c>
      <c r="D556" s="363">
        <f>D401</f>
        <v>0</v>
      </c>
      <c r="E556" s="366">
        <f>IF(D556&lt;&gt;"",D$403,"")</f>
        <v>0</v>
      </c>
    </row>
    <row r="557" spans="2:6" x14ac:dyDescent="0.25">
      <c r="B557" s="356"/>
      <c r="C557" s="348">
        <v>2</v>
      </c>
      <c r="D557" s="363" t="str">
        <f>IF($C557&lt;=D$402,D556+7,"")</f>
        <v/>
      </c>
      <c r="E557" s="366" t="str">
        <f t="shared" ref="E557:E608" si="61">IF(D557&lt;&gt;"",D$403,"")</f>
        <v/>
      </c>
    </row>
    <row r="558" spans="2:6" x14ac:dyDescent="0.25">
      <c r="B558" s="356"/>
      <c r="C558" s="348">
        <v>3</v>
      </c>
      <c r="D558" s="363" t="str">
        <f t="shared" ref="D558:D608" si="62">IF($C558&lt;=D$402,D557+7,"")</f>
        <v/>
      </c>
      <c r="E558" s="366" t="str">
        <f t="shared" si="61"/>
        <v/>
      </c>
    </row>
    <row r="559" spans="2:6" x14ac:dyDescent="0.25">
      <c r="B559" s="356"/>
      <c r="C559" s="348">
        <v>4</v>
      </c>
      <c r="D559" s="363" t="str">
        <f t="shared" si="62"/>
        <v/>
      </c>
      <c r="E559" s="366" t="str">
        <f t="shared" si="61"/>
        <v/>
      </c>
    </row>
    <row r="560" spans="2:6" x14ac:dyDescent="0.25">
      <c r="B560" s="356"/>
      <c r="C560" s="348">
        <v>5</v>
      </c>
      <c r="D560" s="363" t="str">
        <f t="shared" si="62"/>
        <v/>
      </c>
      <c r="E560" s="366" t="str">
        <f t="shared" si="61"/>
        <v/>
      </c>
    </row>
    <row r="561" spans="2:5" x14ac:dyDescent="0.25">
      <c r="B561" s="356"/>
      <c r="C561" s="348">
        <v>6</v>
      </c>
      <c r="D561" s="363" t="str">
        <f t="shared" si="62"/>
        <v/>
      </c>
      <c r="E561" s="366" t="str">
        <f t="shared" si="61"/>
        <v/>
      </c>
    </row>
    <row r="562" spans="2:5" x14ac:dyDescent="0.25">
      <c r="B562" s="356"/>
      <c r="C562" s="348">
        <v>7</v>
      </c>
      <c r="D562" s="363" t="str">
        <f t="shared" si="62"/>
        <v/>
      </c>
      <c r="E562" s="366" t="str">
        <f t="shared" si="61"/>
        <v/>
      </c>
    </row>
    <row r="563" spans="2:5" x14ac:dyDescent="0.25">
      <c r="B563" s="356"/>
      <c r="C563" s="348">
        <v>8</v>
      </c>
      <c r="D563" s="363" t="str">
        <f t="shared" si="62"/>
        <v/>
      </c>
      <c r="E563" s="366" t="str">
        <f t="shared" si="61"/>
        <v/>
      </c>
    </row>
    <row r="564" spans="2:5" x14ac:dyDescent="0.25">
      <c r="B564" s="356"/>
      <c r="C564" s="348">
        <v>9</v>
      </c>
      <c r="D564" s="363" t="str">
        <f t="shared" si="62"/>
        <v/>
      </c>
      <c r="E564" s="366" t="str">
        <f t="shared" si="61"/>
        <v/>
      </c>
    </row>
    <row r="565" spans="2:5" x14ac:dyDescent="0.25">
      <c r="B565" s="356"/>
      <c r="C565" s="348">
        <v>10</v>
      </c>
      <c r="D565" s="363" t="str">
        <f t="shared" si="62"/>
        <v/>
      </c>
      <c r="E565" s="366" t="str">
        <f t="shared" si="61"/>
        <v/>
      </c>
    </row>
    <row r="566" spans="2:5" x14ac:dyDescent="0.25">
      <c r="B566" s="356"/>
      <c r="C566" s="348">
        <v>11</v>
      </c>
      <c r="D566" s="363" t="str">
        <f t="shared" si="62"/>
        <v/>
      </c>
      <c r="E566" s="366" t="str">
        <f t="shared" si="61"/>
        <v/>
      </c>
    </row>
    <row r="567" spans="2:5" x14ac:dyDescent="0.25">
      <c r="B567" s="356"/>
      <c r="C567" s="348">
        <v>12</v>
      </c>
      <c r="D567" s="363" t="str">
        <f t="shared" si="62"/>
        <v/>
      </c>
      <c r="E567" s="366" t="str">
        <f t="shared" si="61"/>
        <v/>
      </c>
    </row>
    <row r="568" spans="2:5" x14ac:dyDescent="0.25">
      <c r="B568" s="356"/>
      <c r="C568" s="348">
        <v>13</v>
      </c>
      <c r="D568" s="363" t="str">
        <f t="shared" si="62"/>
        <v/>
      </c>
      <c r="E568" s="366" t="str">
        <f t="shared" si="61"/>
        <v/>
      </c>
    </row>
    <row r="569" spans="2:5" x14ac:dyDescent="0.25">
      <c r="B569" s="356"/>
      <c r="C569" s="348">
        <v>14</v>
      </c>
      <c r="D569" s="363" t="str">
        <f t="shared" si="62"/>
        <v/>
      </c>
      <c r="E569" s="366" t="str">
        <f t="shared" si="61"/>
        <v/>
      </c>
    </row>
    <row r="570" spans="2:5" x14ac:dyDescent="0.25">
      <c r="B570" s="356"/>
      <c r="C570" s="348">
        <v>15</v>
      </c>
      <c r="D570" s="363" t="str">
        <f t="shared" si="62"/>
        <v/>
      </c>
      <c r="E570" s="366" t="str">
        <f t="shared" si="61"/>
        <v/>
      </c>
    </row>
    <row r="571" spans="2:5" x14ac:dyDescent="0.25">
      <c r="B571" s="356"/>
      <c r="C571" s="348">
        <v>16</v>
      </c>
      <c r="D571" s="363" t="str">
        <f t="shared" si="62"/>
        <v/>
      </c>
      <c r="E571" s="366" t="str">
        <f t="shared" si="61"/>
        <v/>
      </c>
    </row>
    <row r="572" spans="2:5" x14ac:dyDescent="0.25">
      <c r="B572" s="356"/>
      <c r="C572" s="348">
        <v>17</v>
      </c>
      <c r="D572" s="363" t="str">
        <f t="shared" si="62"/>
        <v/>
      </c>
      <c r="E572" s="366" t="str">
        <f t="shared" si="61"/>
        <v/>
      </c>
    </row>
    <row r="573" spans="2:5" x14ac:dyDescent="0.25">
      <c r="B573" s="356"/>
      <c r="C573" s="348">
        <v>18</v>
      </c>
      <c r="D573" s="363" t="str">
        <f t="shared" si="62"/>
        <v/>
      </c>
      <c r="E573" s="366" t="str">
        <f t="shared" si="61"/>
        <v/>
      </c>
    </row>
    <row r="574" spans="2:5" x14ac:dyDescent="0.25">
      <c r="B574" s="356"/>
      <c r="C574" s="348">
        <v>19</v>
      </c>
      <c r="D574" s="363" t="str">
        <f t="shared" si="62"/>
        <v/>
      </c>
      <c r="E574" s="366" t="str">
        <f t="shared" si="61"/>
        <v/>
      </c>
    </row>
    <row r="575" spans="2:5" x14ac:dyDescent="0.25">
      <c r="B575" s="356"/>
      <c r="C575" s="348">
        <v>20</v>
      </c>
      <c r="D575" s="363" t="str">
        <f t="shared" si="62"/>
        <v/>
      </c>
      <c r="E575" s="366" t="str">
        <f t="shared" si="61"/>
        <v/>
      </c>
    </row>
    <row r="576" spans="2:5" x14ac:dyDescent="0.25">
      <c r="B576" s="356"/>
      <c r="C576" s="348">
        <v>21</v>
      </c>
      <c r="D576" s="363" t="str">
        <f t="shared" si="62"/>
        <v/>
      </c>
      <c r="E576" s="366" t="str">
        <f t="shared" si="61"/>
        <v/>
      </c>
    </row>
    <row r="577" spans="2:5" x14ac:dyDescent="0.25">
      <c r="B577" s="356"/>
      <c r="C577" s="348">
        <v>22</v>
      </c>
      <c r="D577" s="363" t="str">
        <f t="shared" si="62"/>
        <v/>
      </c>
      <c r="E577" s="366" t="str">
        <f t="shared" si="61"/>
        <v/>
      </c>
    </row>
    <row r="578" spans="2:5" x14ac:dyDescent="0.25">
      <c r="B578" s="356"/>
      <c r="C578" s="348">
        <v>23</v>
      </c>
      <c r="D578" s="363" t="str">
        <f t="shared" si="62"/>
        <v/>
      </c>
      <c r="E578" s="366" t="str">
        <f t="shared" si="61"/>
        <v/>
      </c>
    </row>
    <row r="579" spans="2:5" x14ac:dyDescent="0.25">
      <c r="B579" s="356"/>
      <c r="C579" s="348">
        <v>24</v>
      </c>
      <c r="D579" s="363" t="str">
        <f t="shared" si="62"/>
        <v/>
      </c>
      <c r="E579" s="366" t="str">
        <f t="shared" si="61"/>
        <v/>
      </c>
    </row>
    <row r="580" spans="2:5" x14ac:dyDescent="0.25">
      <c r="B580" s="356"/>
      <c r="C580" s="348">
        <v>25</v>
      </c>
      <c r="D580" s="363" t="str">
        <f t="shared" si="62"/>
        <v/>
      </c>
      <c r="E580" s="366" t="str">
        <f t="shared" si="61"/>
        <v/>
      </c>
    </row>
    <row r="581" spans="2:5" x14ac:dyDescent="0.25">
      <c r="B581" s="356"/>
      <c r="C581" s="348">
        <v>26</v>
      </c>
      <c r="D581" s="363" t="str">
        <f t="shared" si="62"/>
        <v/>
      </c>
      <c r="E581" s="366" t="str">
        <f t="shared" si="61"/>
        <v/>
      </c>
    </row>
    <row r="582" spans="2:5" x14ac:dyDescent="0.25">
      <c r="B582" s="356"/>
      <c r="C582" s="348">
        <v>27</v>
      </c>
      <c r="D582" s="363" t="str">
        <f t="shared" si="62"/>
        <v/>
      </c>
      <c r="E582" s="366" t="str">
        <f t="shared" si="61"/>
        <v/>
      </c>
    </row>
    <row r="583" spans="2:5" x14ac:dyDescent="0.25">
      <c r="B583" s="356"/>
      <c r="C583" s="348">
        <v>28</v>
      </c>
      <c r="D583" s="363" t="str">
        <f t="shared" si="62"/>
        <v/>
      </c>
      <c r="E583" s="366" t="str">
        <f t="shared" si="61"/>
        <v/>
      </c>
    </row>
    <row r="584" spans="2:5" x14ac:dyDescent="0.25">
      <c r="B584" s="356"/>
      <c r="C584" s="348">
        <v>29</v>
      </c>
      <c r="D584" s="363" t="str">
        <f t="shared" si="62"/>
        <v/>
      </c>
      <c r="E584" s="366" t="str">
        <f t="shared" si="61"/>
        <v/>
      </c>
    </row>
    <row r="585" spans="2:5" x14ac:dyDescent="0.25">
      <c r="B585" s="356"/>
      <c r="C585" s="348">
        <v>30</v>
      </c>
      <c r="D585" s="363" t="str">
        <f t="shared" si="62"/>
        <v/>
      </c>
      <c r="E585" s="366" t="str">
        <f t="shared" si="61"/>
        <v/>
      </c>
    </row>
    <row r="586" spans="2:5" x14ac:dyDescent="0.25">
      <c r="B586" s="356"/>
      <c r="C586" s="348">
        <v>31</v>
      </c>
      <c r="D586" s="363" t="str">
        <f t="shared" si="62"/>
        <v/>
      </c>
      <c r="E586" s="366" t="str">
        <f t="shared" si="61"/>
        <v/>
      </c>
    </row>
    <row r="587" spans="2:5" x14ac:dyDescent="0.25">
      <c r="B587" s="356"/>
      <c r="C587" s="348">
        <v>32</v>
      </c>
      <c r="D587" s="363" t="str">
        <f t="shared" si="62"/>
        <v/>
      </c>
      <c r="E587" s="366" t="str">
        <f t="shared" si="61"/>
        <v/>
      </c>
    </row>
    <row r="588" spans="2:5" x14ac:dyDescent="0.25">
      <c r="B588" s="356"/>
      <c r="C588" s="348">
        <v>33</v>
      </c>
      <c r="D588" s="363" t="str">
        <f t="shared" si="62"/>
        <v/>
      </c>
      <c r="E588" s="366" t="str">
        <f t="shared" si="61"/>
        <v/>
      </c>
    </row>
    <row r="589" spans="2:5" x14ac:dyDescent="0.25">
      <c r="B589" s="356"/>
      <c r="C589" s="348">
        <v>34</v>
      </c>
      <c r="D589" s="363" t="str">
        <f t="shared" si="62"/>
        <v/>
      </c>
      <c r="E589" s="366" t="str">
        <f t="shared" si="61"/>
        <v/>
      </c>
    </row>
    <row r="590" spans="2:5" x14ac:dyDescent="0.25">
      <c r="B590" s="356"/>
      <c r="C590" s="348">
        <v>35</v>
      </c>
      <c r="D590" s="363" t="str">
        <f t="shared" si="62"/>
        <v/>
      </c>
      <c r="E590" s="366" t="str">
        <f t="shared" si="61"/>
        <v/>
      </c>
    </row>
    <row r="591" spans="2:5" x14ac:dyDescent="0.25">
      <c r="B591" s="356"/>
      <c r="C591" s="348">
        <v>36</v>
      </c>
      <c r="D591" s="363" t="str">
        <f t="shared" si="62"/>
        <v/>
      </c>
      <c r="E591" s="366" t="str">
        <f t="shared" si="61"/>
        <v/>
      </c>
    </row>
    <row r="592" spans="2:5" x14ac:dyDescent="0.25">
      <c r="B592" s="356"/>
      <c r="C592" s="348">
        <v>37</v>
      </c>
      <c r="D592" s="363" t="str">
        <f t="shared" si="62"/>
        <v/>
      </c>
      <c r="E592" s="366" t="str">
        <f t="shared" si="61"/>
        <v/>
      </c>
    </row>
    <row r="593" spans="2:5" x14ac:dyDescent="0.25">
      <c r="B593" s="356"/>
      <c r="C593" s="348">
        <v>38</v>
      </c>
      <c r="D593" s="363" t="str">
        <f t="shared" si="62"/>
        <v/>
      </c>
      <c r="E593" s="366" t="str">
        <f t="shared" si="61"/>
        <v/>
      </c>
    </row>
    <row r="594" spans="2:5" x14ac:dyDescent="0.25">
      <c r="B594" s="356"/>
      <c r="C594" s="348">
        <v>39</v>
      </c>
      <c r="D594" s="363" t="str">
        <f t="shared" si="62"/>
        <v/>
      </c>
      <c r="E594" s="366" t="str">
        <f t="shared" si="61"/>
        <v/>
      </c>
    </row>
    <row r="595" spans="2:5" x14ac:dyDescent="0.25">
      <c r="B595" s="356"/>
      <c r="C595" s="348">
        <v>40</v>
      </c>
      <c r="D595" s="363" t="str">
        <f t="shared" si="62"/>
        <v/>
      </c>
      <c r="E595" s="366" t="str">
        <f t="shared" si="61"/>
        <v/>
      </c>
    </row>
    <row r="596" spans="2:5" x14ac:dyDescent="0.25">
      <c r="B596" s="356"/>
      <c r="C596" s="348">
        <v>41</v>
      </c>
      <c r="D596" s="363" t="str">
        <f t="shared" si="62"/>
        <v/>
      </c>
      <c r="E596" s="366" t="str">
        <f t="shared" si="61"/>
        <v/>
      </c>
    </row>
    <row r="597" spans="2:5" x14ac:dyDescent="0.25">
      <c r="B597" s="356"/>
      <c r="C597" s="348">
        <v>42</v>
      </c>
      <c r="D597" s="363" t="str">
        <f t="shared" si="62"/>
        <v/>
      </c>
      <c r="E597" s="366" t="str">
        <f t="shared" si="61"/>
        <v/>
      </c>
    </row>
    <row r="598" spans="2:5" x14ac:dyDescent="0.25">
      <c r="B598" s="356"/>
      <c r="C598" s="348">
        <v>43</v>
      </c>
      <c r="D598" s="363" t="str">
        <f t="shared" si="62"/>
        <v/>
      </c>
      <c r="E598" s="366" t="str">
        <f t="shared" si="61"/>
        <v/>
      </c>
    </row>
    <row r="599" spans="2:5" x14ac:dyDescent="0.25">
      <c r="B599" s="356"/>
      <c r="C599" s="348">
        <v>44</v>
      </c>
      <c r="D599" s="363" t="str">
        <f t="shared" si="62"/>
        <v/>
      </c>
      <c r="E599" s="366" t="str">
        <f t="shared" si="61"/>
        <v/>
      </c>
    </row>
    <row r="600" spans="2:5" x14ac:dyDescent="0.25">
      <c r="B600" s="356"/>
      <c r="C600" s="348">
        <v>45</v>
      </c>
      <c r="D600" s="363" t="str">
        <f t="shared" si="62"/>
        <v/>
      </c>
      <c r="E600" s="366" t="str">
        <f t="shared" si="61"/>
        <v/>
      </c>
    </row>
    <row r="601" spans="2:5" x14ac:dyDescent="0.25">
      <c r="B601" s="356"/>
      <c r="C601" s="348">
        <v>46</v>
      </c>
      <c r="D601" s="363" t="str">
        <f t="shared" si="62"/>
        <v/>
      </c>
      <c r="E601" s="366" t="str">
        <f t="shared" si="61"/>
        <v/>
      </c>
    </row>
    <row r="602" spans="2:5" x14ac:dyDescent="0.25">
      <c r="B602" s="356"/>
      <c r="C602" s="348">
        <v>47</v>
      </c>
      <c r="D602" s="363" t="str">
        <f t="shared" si="62"/>
        <v/>
      </c>
      <c r="E602" s="366" t="str">
        <f t="shared" si="61"/>
        <v/>
      </c>
    </row>
    <row r="603" spans="2:5" x14ac:dyDescent="0.25">
      <c r="B603" s="356"/>
      <c r="C603" s="348">
        <v>48</v>
      </c>
      <c r="D603" s="363" t="str">
        <f t="shared" si="62"/>
        <v/>
      </c>
      <c r="E603" s="366" t="str">
        <f t="shared" si="61"/>
        <v/>
      </c>
    </row>
    <row r="604" spans="2:5" x14ac:dyDescent="0.25">
      <c r="B604" s="356"/>
      <c r="C604" s="348">
        <v>49</v>
      </c>
      <c r="D604" s="363" t="str">
        <f t="shared" si="62"/>
        <v/>
      </c>
      <c r="E604" s="366" t="str">
        <f t="shared" si="61"/>
        <v/>
      </c>
    </row>
    <row r="605" spans="2:5" x14ac:dyDescent="0.25">
      <c r="B605" s="356"/>
      <c r="C605" s="348">
        <v>50</v>
      </c>
      <c r="D605" s="363" t="str">
        <f t="shared" si="62"/>
        <v/>
      </c>
      <c r="E605" s="366" t="str">
        <f t="shared" si="61"/>
        <v/>
      </c>
    </row>
    <row r="606" spans="2:5" x14ac:dyDescent="0.25">
      <c r="B606" s="356"/>
      <c r="C606" s="348">
        <v>51</v>
      </c>
      <c r="D606" s="363" t="str">
        <f t="shared" si="62"/>
        <v/>
      </c>
      <c r="E606" s="366" t="str">
        <f t="shared" si="61"/>
        <v/>
      </c>
    </row>
    <row r="607" spans="2:5" x14ac:dyDescent="0.25">
      <c r="B607" s="356"/>
      <c r="C607" s="348">
        <v>52</v>
      </c>
      <c r="D607" s="363" t="str">
        <f t="shared" si="62"/>
        <v/>
      </c>
      <c r="E607" s="366" t="str">
        <f t="shared" si="61"/>
        <v/>
      </c>
    </row>
    <row r="608" spans="2:5" x14ac:dyDescent="0.25">
      <c r="B608" s="356"/>
      <c r="C608" s="359">
        <v>53</v>
      </c>
      <c r="D608" s="363" t="str">
        <f t="shared" si="62"/>
        <v/>
      </c>
      <c r="E608" s="366" t="str">
        <f t="shared" si="61"/>
        <v/>
      </c>
    </row>
    <row r="609" spans="2:6" x14ac:dyDescent="0.25">
      <c r="B609" s="356"/>
      <c r="C609" s="349" t="s">
        <v>237</v>
      </c>
      <c r="D609" s="370"/>
      <c r="E609" s="371"/>
      <c r="F609" s="361" t="s">
        <v>250</v>
      </c>
    </row>
    <row r="610" spans="2:6" x14ac:dyDescent="0.25">
      <c r="B610" s="356"/>
      <c r="C610" s="349" t="s">
        <v>238</v>
      </c>
      <c r="D610" s="370"/>
      <c r="E610" s="371"/>
    </row>
    <row r="611" spans="2:6" x14ac:dyDescent="0.25">
      <c r="B611" s="356"/>
      <c r="C611" s="349" t="s">
        <v>239</v>
      </c>
      <c r="D611" s="370"/>
      <c r="E611" s="371"/>
    </row>
    <row r="612" spans="2:6" x14ac:dyDescent="0.25">
      <c r="B612" s="356"/>
      <c r="C612" s="349" t="s">
        <v>240</v>
      </c>
      <c r="D612" s="370"/>
      <c r="E612" s="371"/>
    </row>
    <row r="613" spans="2:6" x14ac:dyDescent="0.25">
      <c r="B613" s="356"/>
      <c r="C613" s="349" t="s">
        <v>241</v>
      </c>
      <c r="D613" s="370"/>
      <c r="E613" s="371"/>
    </row>
    <row r="614" spans="2:6" x14ac:dyDescent="0.25">
      <c r="B614" s="357" t="s">
        <v>219</v>
      </c>
      <c r="C614" s="358">
        <v>1</v>
      </c>
      <c r="D614" s="363">
        <f>D406</f>
        <v>0</v>
      </c>
      <c r="E614" s="366">
        <f>IF(D614&lt;&gt;"",D$408,"")</f>
        <v>0</v>
      </c>
    </row>
    <row r="615" spans="2:6" x14ac:dyDescent="0.25">
      <c r="B615" s="356"/>
      <c r="C615" s="348">
        <v>2</v>
      </c>
      <c r="D615" s="363" t="str">
        <f>IF($C615&lt;=D$407,D614+7,"")</f>
        <v/>
      </c>
      <c r="E615" s="366" t="str">
        <f t="shared" ref="E615:E666" si="63">IF(D615&lt;&gt;"",D$408,"")</f>
        <v/>
      </c>
    </row>
    <row r="616" spans="2:6" x14ac:dyDescent="0.25">
      <c r="B616" s="356"/>
      <c r="C616" s="348">
        <v>3</v>
      </c>
      <c r="D616" s="363" t="str">
        <f t="shared" ref="D616:D666" si="64">IF($C616&lt;=D$407,D615+7,"")</f>
        <v/>
      </c>
      <c r="E616" s="366" t="str">
        <f t="shared" si="63"/>
        <v/>
      </c>
    </row>
    <row r="617" spans="2:6" x14ac:dyDescent="0.25">
      <c r="B617" s="356"/>
      <c r="C617" s="348">
        <v>4</v>
      </c>
      <c r="D617" s="363" t="str">
        <f t="shared" si="64"/>
        <v/>
      </c>
      <c r="E617" s="366" t="str">
        <f t="shared" si="63"/>
        <v/>
      </c>
    </row>
    <row r="618" spans="2:6" x14ac:dyDescent="0.25">
      <c r="B618" s="356"/>
      <c r="C618" s="348">
        <v>5</v>
      </c>
      <c r="D618" s="363" t="str">
        <f t="shared" si="64"/>
        <v/>
      </c>
      <c r="E618" s="366" t="str">
        <f t="shared" si="63"/>
        <v/>
      </c>
    </row>
    <row r="619" spans="2:6" x14ac:dyDescent="0.25">
      <c r="B619" s="356"/>
      <c r="C619" s="348">
        <v>6</v>
      </c>
      <c r="D619" s="363" t="str">
        <f t="shared" si="64"/>
        <v/>
      </c>
      <c r="E619" s="366" t="str">
        <f t="shared" si="63"/>
        <v/>
      </c>
    </row>
    <row r="620" spans="2:6" x14ac:dyDescent="0.25">
      <c r="B620" s="356"/>
      <c r="C620" s="348">
        <v>7</v>
      </c>
      <c r="D620" s="363" t="str">
        <f t="shared" si="64"/>
        <v/>
      </c>
      <c r="E620" s="366" t="str">
        <f t="shared" si="63"/>
        <v/>
      </c>
    </row>
    <row r="621" spans="2:6" x14ac:dyDescent="0.25">
      <c r="B621" s="356"/>
      <c r="C621" s="348">
        <v>8</v>
      </c>
      <c r="D621" s="363" t="str">
        <f t="shared" si="64"/>
        <v/>
      </c>
      <c r="E621" s="366" t="str">
        <f t="shared" si="63"/>
        <v/>
      </c>
    </row>
    <row r="622" spans="2:6" x14ac:dyDescent="0.25">
      <c r="B622" s="356"/>
      <c r="C622" s="348">
        <v>9</v>
      </c>
      <c r="D622" s="363" t="str">
        <f t="shared" si="64"/>
        <v/>
      </c>
      <c r="E622" s="366" t="str">
        <f t="shared" si="63"/>
        <v/>
      </c>
    </row>
    <row r="623" spans="2:6" x14ac:dyDescent="0.25">
      <c r="B623" s="356"/>
      <c r="C623" s="348">
        <v>10</v>
      </c>
      <c r="D623" s="363" t="str">
        <f t="shared" si="64"/>
        <v/>
      </c>
      <c r="E623" s="366" t="str">
        <f t="shared" si="63"/>
        <v/>
      </c>
    </row>
    <row r="624" spans="2:6" x14ac:dyDescent="0.25">
      <c r="B624" s="356"/>
      <c r="C624" s="348">
        <v>11</v>
      </c>
      <c r="D624" s="363" t="str">
        <f t="shared" si="64"/>
        <v/>
      </c>
      <c r="E624" s="366" t="str">
        <f t="shared" si="63"/>
        <v/>
      </c>
    </row>
    <row r="625" spans="2:5" x14ac:dyDescent="0.25">
      <c r="B625" s="356"/>
      <c r="C625" s="348">
        <v>12</v>
      </c>
      <c r="D625" s="363" t="str">
        <f t="shared" si="64"/>
        <v/>
      </c>
      <c r="E625" s="366" t="str">
        <f t="shared" si="63"/>
        <v/>
      </c>
    </row>
    <row r="626" spans="2:5" x14ac:dyDescent="0.25">
      <c r="B626" s="356"/>
      <c r="C626" s="348">
        <v>13</v>
      </c>
      <c r="D626" s="363" t="str">
        <f t="shared" si="64"/>
        <v/>
      </c>
      <c r="E626" s="366" t="str">
        <f t="shared" si="63"/>
        <v/>
      </c>
    </row>
    <row r="627" spans="2:5" x14ac:dyDescent="0.25">
      <c r="B627" s="356"/>
      <c r="C627" s="348">
        <v>14</v>
      </c>
      <c r="D627" s="363" t="str">
        <f t="shared" si="64"/>
        <v/>
      </c>
      <c r="E627" s="366" t="str">
        <f t="shared" si="63"/>
        <v/>
      </c>
    </row>
    <row r="628" spans="2:5" x14ac:dyDescent="0.25">
      <c r="B628" s="356"/>
      <c r="C628" s="348">
        <v>15</v>
      </c>
      <c r="D628" s="363" t="str">
        <f t="shared" si="64"/>
        <v/>
      </c>
      <c r="E628" s="366" t="str">
        <f t="shared" si="63"/>
        <v/>
      </c>
    </row>
    <row r="629" spans="2:5" x14ac:dyDescent="0.25">
      <c r="B629" s="356"/>
      <c r="C629" s="348">
        <v>16</v>
      </c>
      <c r="D629" s="363" t="str">
        <f t="shared" si="64"/>
        <v/>
      </c>
      <c r="E629" s="366" t="str">
        <f t="shared" si="63"/>
        <v/>
      </c>
    </row>
    <row r="630" spans="2:5" x14ac:dyDescent="0.25">
      <c r="B630" s="356"/>
      <c r="C630" s="348">
        <v>17</v>
      </c>
      <c r="D630" s="363" t="str">
        <f t="shared" si="64"/>
        <v/>
      </c>
      <c r="E630" s="366" t="str">
        <f t="shared" si="63"/>
        <v/>
      </c>
    </row>
    <row r="631" spans="2:5" x14ac:dyDescent="0.25">
      <c r="B631" s="356"/>
      <c r="C631" s="348">
        <v>18</v>
      </c>
      <c r="D631" s="363" t="str">
        <f t="shared" si="64"/>
        <v/>
      </c>
      <c r="E631" s="366" t="str">
        <f t="shared" si="63"/>
        <v/>
      </c>
    </row>
    <row r="632" spans="2:5" x14ac:dyDescent="0.25">
      <c r="B632" s="356"/>
      <c r="C632" s="348">
        <v>19</v>
      </c>
      <c r="D632" s="363" t="str">
        <f t="shared" si="64"/>
        <v/>
      </c>
      <c r="E632" s="366" t="str">
        <f t="shared" si="63"/>
        <v/>
      </c>
    </row>
    <row r="633" spans="2:5" x14ac:dyDescent="0.25">
      <c r="B633" s="356"/>
      <c r="C633" s="348">
        <v>20</v>
      </c>
      <c r="D633" s="363" t="str">
        <f t="shared" si="64"/>
        <v/>
      </c>
      <c r="E633" s="366" t="str">
        <f t="shared" si="63"/>
        <v/>
      </c>
    </row>
    <row r="634" spans="2:5" x14ac:dyDescent="0.25">
      <c r="B634" s="356"/>
      <c r="C634" s="348">
        <v>21</v>
      </c>
      <c r="D634" s="363" t="str">
        <f t="shared" si="64"/>
        <v/>
      </c>
      <c r="E634" s="366" t="str">
        <f t="shared" si="63"/>
        <v/>
      </c>
    </row>
    <row r="635" spans="2:5" x14ac:dyDescent="0.25">
      <c r="B635" s="356"/>
      <c r="C635" s="348">
        <v>22</v>
      </c>
      <c r="D635" s="363" t="str">
        <f t="shared" si="64"/>
        <v/>
      </c>
      <c r="E635" s="366" t="str">
        <f t="shared" si="63"/>
        <v/>
      </c>
    </row>
    <row r="636" spans="2:5" x14ac:dyDescent="0.25">
      <c r="B636" s="356"/>
      <c r="C636" s="348">
        <v>23</v>
      </c>
      <c r="D636" s="363" t="str">
        <f t="shared" si="64"/>
        <v/>
      </c>
      <c r="E636" s="366" t="str">
        <f t="shared" si="63"/>
        <v/>
      </c>
    </row>
    <row r="637" spans="2:5" x14ac:dyDescent="0.25">
      <c r="B637" s="356"/>
      <c r="C637" s="348">
        <v>24</v>
      </c>
      <c r="D637" s="363" t="str">
        <f t="shared" si="64"/>
        <v/>
      </c>
      <c r="E637" s="366" t="str">
        <f t="shared" si="63"/>
        <v/>
      </c>
    </row>
    <row r="638" spans="2:5" x14ac:dyDescent="0.25">
      <c r="B638" s="356"/>
      <c r="C638" s="348">
        <v>25</v>
      </c>
      <c r="D638" s="363" t="str">
        <f t="shared" si="64"/>
        <v/>
      </c>
      <c r="E638" s="366" t="str">
        <f t="shared" si="63"/>
        <v/>
      </c>
    </row>
    <row r="639" spans="2:5" x14ac:dyDescent="0.25">
      <c r="B639" s="356"/>
      <c r="C639" s="348">
        <v>26</v>
      </c>
      <c r="D639" s="363" t="str">
        <f t="shared" si="64"/>
        <v/>
      </c>
      <c r="E639" s="366" t="str">
        <f t="shared" si="63"/>
        <v/>
      </c>
    </row>
    <row r="640" spans="2:5" x14ac:dyDescent="0.25">
      <c r="B640" s="356"/>
      <c r="C640" s="348">
        <v>27</v>
      </c>
      <c r="D640" s="363" t="str">
        <f t="shared" si="64"/>
        <v/>
      </c>
      <c r="E640" s="366" t="str">
        <f t="shared" si="63"/>
        <v/>
      </c>
    </row>
    <row r="641" spans="2:5" x14ac:dyDescent="0.25">
      <c r="B641" s="356"/>
      <c r="C641" s="348">
        <v>28</v>
      </c>
      <c r="D641" s="363" t="str">
        <f t="shared" si="64"/>
        <v/>
      </c>
      <c r="E641" s="366" t="str">
        <f t="shared" si="63"/>
        <v/>
      </c>
    </row>
    <row r="642" spans="2:5" x14ac:dyDescent="0.25">
      <c r="B642" s="356"/>
      <c r="C642" s="348">
        <v>29</v>
      </c>
      <c r="D642" s="363" t="str">
        <f t="shared" si="64"/>
        <v/>
      </c>
      <c r="E642" s="366" t="str">
        <f t="shared" si="63"/>
        <v/>
      </c>
    </row>
    <row r="643" spans="2:5" x14ac:dyDescent="0.25">
      <c r="B643" s="356"/>
      <c r="C643" s="348">
        <v>30</v>
      </c>
      <c r="D643" s="363" t="str">
        <f t="shared" si="64"/>
        <v/>
      </c>
      <c r="E643" s="366" t="str">
        <f t="shared" si="63"/>
        <v/>
      </c>
    </row>
    <row r="644" spans="2:5" x14ac:dyDescent="0.25">
      <c r="B644" s="356"/>
      <c r="C644" s="348">
        <v>31</v>
      </c>
      <c r="D644" s="363" t="str">
        <f t="shared" si="64"/>
        <v/>
      </c>
      <c r="E644" s="366" t="str">
        <f t="shared" si="63"/>
        <v/>
      </c>
    </row>
    <row r="645" spans="2:5" x14ac:dyDescent="0.25">
      <c r="B645" s="356"/>
      <c r="C645" s="348">
        <v>32</v>
      </c>
      <c r="D645" s="363" t="str">
        <f t="shared" si="64"/>
        <v/>
      </c>
      <c r="E645" s="366" t="str">
        <f t="shared" si="63"/>
        <v/>
      </c>
    </row>
    <row r="646" spans="2:5" x14ac:dyDescent="0.25">
      <c r="B646" s="356"/>
      <c r="C646" s="348">
        <v>33</v>
      </c>
      <c r="D646" s="363" t="str">
        <f t="shared" si="64"/>
        <v/>
      </c>
      <c r="E646" s="366" t="str">
        <f t="shared" si="63"/>
        <v/>
      </c>
    </row>
    <row r="647" spans="2:5" x14ac:dyDescent="0.25">
      <c r="B647" s="356"/>
      <c r="C647" s="348">
        <v>34</v>
      </c>
      <c r="D647" s="363" t="str">
        <f t="shared" si="64"/>
        <v/>
      </c>
      <c r="E647" s="366" t="str">
        <f t="shared" si="63"/>
        <v/>
      </c>
    </row>
    <row r="648" spans="2:5" x14ac:dyDescent="0.25">
      <c r="B648" s="356"/>
      <c r="C648" s="348">
        <v>35</v>
      </c>
      <c r="D648" s="363" t="str">
        <f t="shared" si="64"/>
        <v/>
      </c>
      <c r="E648" s="366" t="str">
        <f t="shared" si="63"/>
        <v/>
      </c>
    </row>
    <row r="649" spans="2:5" x14ac:dyDescent="0.25">
      <c r="B649" s="356"/>
      <c r="C649" s="348">
        <v>36</v>
      </c>
      <c r="D649" s="363" t="str">
        <f t="shared" si="64"/>
        <v/>
      </c>
      <c r="E649" s="366" t="str">
        <f t="shared" si="63"/>
        <v/>
      </c>
    </row>
    <row r="650" spans="2:5" x14ac:dyDescent="0.25">
      <c r="B650" s="356"/>
      <c r="C650" s="348">
        <v>37</v>
      </c>
      <c r="D650" s="363" t="str">
        <f t="shared" si="64"/>
        <v/>
      </c>
      <c r="E650" s="366" t="str">
        <f t="shared" si="63"/>
        <v/>
      </c>
    </row>
    <row r="651" spans="2:5" x14ac:dyDescent="0.25">
      <c r="B651" s="356"/>
      <c r="C651" s="348">
        <v>38</v>
      </c>
      <c r="D651" s="363" t="str">
        <f t="shared" si="64"/>
        <v/>
      </c>
      <c r="E651" s="366" t="str">
        <f t="shared" si="63"/>
        <v/>
      </c>
    </row>
    <row r="652" spans="2:5" x14ac:dyDescent="0.25">
      <c r="B652" s="356"/>
      <c r="C652" s="348">
        <v>39</v>
      </c>
      <c r="D652" s="363" t="str">
        <f t="shared" si="64"/>
        <v/>
      </c>
      <c r="E652" s="366" t="str">
        <f t="shared" si="63"/>
        <v/>
      </c>
    </row>
    <row r="653" spans="2:5" x14ac:dyDescent="0.25">
      <c r="B653" s="356"/>
      <c r="C653" s="348">
        <v>40</v>
      </c>
      <c r="D653" s="363" t="str">
        <f t="shared" si="64"/>
        <v/>
      </c>
      <c r="E653" s="366" t="str">
        <f t="shared" si="63"/>
        <v/>
      </c>
    </row>
    <row r="654" spans="2:5" x14ac:dyDescent="0.25">
      <c r="B654" s="356"/>
      <c r="C654" s="348">
        <v>41</v>
      </c>
      <c r="D654" s="363" t="str">
        <f t="shared" si="64"/>
        <v/>
      </c>
      <c r="E654" s="366" t="str">
        <f t="shared" si="63"/>
        <v/>
      </c>
    </row>
    <row r="655" spans="2:5" x14ac:dyDescent="0.25">
      <c r="B655" s="356"/>
      <c r="C655" s="348">
        <v>42</v>
      </c>
      <c r="D655" s="363" t="str">
        <f t="shared" si="64"/>
        <v/>
      </c>
      <c r="E655" s="366" t="str">
        <f t="shared" si="63"/>
        <v/>
      </c>
    </row>
    <row r="656" spans="2:5" x14ac:dyDescent="0.25">
      <c r="B656" s="356"/>
      <c r="C656" s="348">
        <v>43</v>
      </c>
      <c r="D656" s="363" t="str">
        <f t="shared" si="64"/>
        <v/>
      </c>
      <c r="E656" s="366" t="str">
        <f t="shared" si="63"/>
        <v/>
      </c>
    </row>
    <row r="657" spans="2:6" x14ac:dyDescent="0.25">
      <c r="B657" s="356"/>
      <c r="C657" s="348">
        <v>44</v>
      </c>
      <c r="D657" s="363" t="str">
        <f t="shared" si="64"/>
        <v/>
      </c>
      <c r="E657" s="366" t="str">
        <f t="shared" si="63"/>
        <v/>
      </c>
    </row>
    <row r="658" spans="2:6" x14ac:dyDescent="0.25">
      <c r="B658" s="356"/>
      <c r="C658" s="348">
        <v>45</v>
      </c>
      <c r="D658" s="363" t="str">
        <f t="shared" si="64"/>
        <v/>
      </c>
      <c r="E658" s="366" t="str">
        <f t="shared" si="63"/>
        <v/>
      </c>
    </row>
    <row r="659" spans="2:6" x14ac:dyDescent="0.25">
      <c r="B659" s="356"/>
      <c r="C659" s="348">
        <v>46</v>
      </c>
      <c r="D659" s="363" t="str">
        <f t="shared" si="64"/>
        <v/>
      </c>
      <c r="E659" s="366" t="str">
        <f t="shared" si="63"/>
        <v/>
      </c>
    </row>
    <row r="660" spans="2:6" x14ac:dyDescent="0.25">
      <c r="B660" s="356"/>
      <c r="C660" s="348">
        <v>47</v>
      </c>
      <c r="D660" s="363" t="str">
        <f t="shared" si="64"/>
        <v/>
      </c>
      <c r="E660" s="366" t="str">
        <f t="shared" si="63"/>
        <v/>
      </c>
    </row>
    <row r="661" spans="2:6" x14ac:dyDescent="0.25">
      <c r="B661" s="356"/>
      <c r="C661" s="348">
        <v>48</v>
      </c>
      <c r="D661" s="363" t="str">
        <f t="shared" si="64"/>
        <v/>
      </c>
      <c r="E661" s="366" t="str">
        <f t="shared" si="63"/>
        <v/>
      </c>
    </row>
    <row r="662" spans="2:6" x14ac:dyDescent="0.25">
      <c r="B662" s="356"/>
      <c r="C662" s="348">
        <v>49</v>
      </c>
      <c r="D662" s="363" t="str">
        <f t="shared" si="64"/>
        <v/>
      </c>
      <c r="E662" s="366" t="str">
        <f t="shared" si="63"/>
        <v/>
      </c>
    </row>
    <row r="663" spans="2:6" x14ac:dyDescent="0.25">
      <c r="B663" s="356"/>
      <c r="C663" s="348">
        <v>50</v>
      </c>
      <c r="D663" s="363" t="str">
        <f t="shared" si="64"/>
        <v/>
      </c>
      <c r="E663" s="366" t="str">
        <f t="shared" si="63"/>
        <v/>
      </c>
    </row>
    <row r="664" spans="2:6" x14ac:dyDescent="0.25">
      <c r="B664" s="356"/>
      <c r="C664" s="348">
        <v>51</v>
      </c>
      <c r="D664" s="363" t="str">
        <f t="shared" si="64"/>
        <v/>
      </c>
      <c r="E664" s="366" t="str">
        <f t="shared" si="63"/>
        <v/>
      </c>
    </row>
    <row r="665" spans="2:6" x14ac:dyDescent="0.25">
      <c r="B665" s="356"/>
      <c r="C665" s="348">
        <v>52</v>
      </c>
      <c r="D665" s="363" t="str">
        <f t="shared" si="64"/>
        <v/>
      </c>
      <c r="E665" s="366" t="str">
        <f t="shared" si="63"/>
        <v/>
      </c>
    </row>
    <row r="666" spans="2:6" x14ac:dyDescent="0.25">
      <c r="B666" s="356"/>
      <c r="C666" s="348">
        <v>53</v>
      </c>
      <c r="D666" s="363" t="str">
        <f t="shared" si="64"/>
        <v/>
      </c>
      <c r="E666" s="366" t="str">
        <f t="shared" si="63"/>
        <v/>
      </c>
    </row>
    <row r="667" spans="2:6" x14ac:dyDescent="0.25">
      <c r="B667" s="356"/>
      <c r="C667" s="349" t="s">
        <v>237</v>
      </c>
      <c r="D667" s="370"/>
      <c r="E667" s="371"/>
      <c r="F667" s="361" t="s">
        <v>249</v>
      </c>
    </row>
    <row r="668" spans="2:6" x14ac:dyDescent="0.25">
      <c r="B668" s="356"/>
      <c r="C668" s="349" t="s">
        <v>238</v>
      </c>
      <c r="D668" s="370"/>
      <c r="E668" s="371"/>
    </row>
    <row r="669" spans="2:6" x14ac:dyDescent="0.25">
      <c r="B669" s="356"/>
      <c r="C669" s="349" t="s">
        <v>239</v>
      </c>
      <c r="D669" s="370"/>
      <c r="E669" s="371"/>
    </row>
    <row r="670" spans="2:6" x14ac:dyDescent="0.25">
      <c r="B670" s="356"/>
      <c r="C670" s="349" t="s">
        <v>240</v>
      </c>
      <c r="D670" s="370"/>
      <c r="E670" s="371"/>
    </row>
    <row r="671" spans="2:6" x14ac:dyDescent="0.25">
      <c r="B671" s="356"/>
      <c r="C671" s="349" t="s">
        <v>241</v>
      </c>
      <c r="D671" s="370"/>
      <c r="E671" s="371"/>
    </row>
    <row r="672" spans="2:6" x14ac:dyDescent="0.25">
      <c r="B672" s="357" t="s">
        <v>220</v>
      </c>
      <c r="C672" s="358">
        <v>1</v>
      </c>
      <c r="D672" s="363">
        <f>D411</f>
        <v>0</v>
      </c>
      <c r="E672" s="366">
        <f>IF(D672&lt;&gt;"",D$413,"")</f>
        <v>0</v>
      </c>
    </row>
    <row r="673" spans="2:5" x14ac:dyDescent="0.25">
      <c r="B673" s="356"/>
      <c r="C673" s="348">
        <v>2</v>
      </c>
      <c r="D673" s="363" t="str">
        <f>IF($C673&lt;=D$412,D672+7,"")</f>
        <v/>
      </c>
      <c r="E673" s="366" t="str">
        <f t="shared" ref="E673:E724" si="65">IF(D673&lt;&gt;"",D$413,"")</f>
        <v/>
      </c>
    </row>
    <row r="674" spans="2:5" x14ac:dyDescent="0.25">
      <c r="B674" s="356"/>
      <c r="C674" s="348">
        <v>3</v>
      </c>
      <c r="D674" s="363" t="str">
        <f t="shared" ref="D674:D724" si="66">IF($C674&lt;=D$412,D673+7,"")</f>
        <v/>
      </c>
      <c r="E674" s="366" t="str">
        <f t="shared" si="65"/>
        <v/>
      </c>
    </row>
    <row r="675" spans="2:5" x14ac:dyDescent="0.25">
      <c r="B675" s="356"/>
      <c r="C675" s="348">
        <v>4</v>
      </c>
      <c r="D675" s="363" t="str">
        <f t="shared" si="66"/>
        <v/>
      </c>
      <c r="E675" s="366" t="str">
        <f t="shared" si="65"/>
        <v/>
      </c>
    </row>
    <row r="676" spans="2:5" x14ac:dyDescent="0.25">
      <c r="B676" s="356"/>
      <c r="C676" s="348">
        <v>5</v>
      </c>
      <c r="D676" s="363" t="str">
        <f t="shared" si="66"/>
        <v/>
      </c>
      <c r="E676" s="366" t="str">
        <f t="shared" si="65"/>
        <v/>
      </c>
    </row>
    <row r="677" spans="2:5" x14ac:dyDescent="0.25">
      <c r="B677" s="356"/>
      <c r="C677" s="348">
        <v>6</v>
      </c>
      <c r="D677" s="363" t="str">
        <f t="shared" si="66"/>
        <v/>
      </c>
      <c r="E677" s="366" t="str">
        <f t="shared" si="65"/>
        <v/>
      </c>
    </row>
    <row r="678" spans="2:5" x14ac:dyDescent="0.25">
      <c r="B678" s="356"/>
      <c r="C678" s="348">
        <v>7</v>
      </c>
      <c r="D678" s="363" t="str">
        <f t="shared" si="66"/>
        <v/>
      </c>
      <c r="E678" s="366" t="str">
        <f t="shared" si="65"/>
        <v/>
      </c>
    </row>
    <row r="679" spans="2:5" x14ac:dyDescent="0.25">
      <c r="B679" s="356"/>
      <c r="C679" s="348">
        <v>8</v>
      </c>
      <c r="D679" s="363" t="str">
        <f t="shared" si="66"/>
        <v/>
      </c>
      <c r="E679" s="366" t="str">
        <f t="shared" si="65"/>
        <v/>
      </c>
    </row>
    <row r="680" spans="2:5" x14ac:dyDescent="0.25">
      <c r="B680" s="356"/>
      <c r="C680" s="348">
        <v>9</v>
      </c>
      <c r="D680" s="363" t="str">
        <f t="shared" si="66"/>
        <v/>
      </c>
      <c r="E680" s="366" t="str">
        <f t="shared" si="65"/>
        <v/>
      </c>
    </row>
    <row r="681" spans="2:5" x14ac:dyDescent="0.25">
      <c r="B681" s="356"/>
      <c r="C681" s="348">
        <v>10</v>
      </c>
      <c r="D681" s="363" t="str">
        <f t="shared" si="66"/>
        <v/>
      </c>
      <c r="E681" s="366" t="str">
        <f t="shared" si="65"/>
        <v/>
      </c>
    </row>
    <row r="682" spans="2:5" x14ac:dyDescent="0.25">
      <c r="B682" s="356"/>
      <c r="C682" s="348">
        <v>11</v>
      </c>
      <c r="D682" s="363" t="str">
        <f t="shared" si="66"/>
        <v/>
      </c>
      <c r="E682" s="366" t="str">
        <f t="shared" si="65"/>
        <v/>
      </c>
    </row>
    <row r="683" spans="2:5" x14ac:dyDescent="0.25">
      <c r="B683" s="356"/>
      <c r="C683" s="348">
        <v>12</v>
      </c>
      <c r="D683" s="363" t="str">
        <f t="shared" si="66"/>
        <v/>
      </c>
      <c r="E683" s="366" t="str">
        <f t="shared" si="65"/>
        <v/>
      </c>
    </row>
    <row r="684" spans="2:5" x14ac:dyDescent="0.25">
      <c r="B684" s="356"/>
      <c r="C684" s="348">
        <v>13</v>
      </c>
      <c r="D684" s="363" t="str">
        <f t="shared" si="66"/>
        <v/>
      </c>
      <c r="E684" s="366" t="str">
        <f t="shared" si="65"/>
        <v/>
      </c>
    </row>
    <row r="685" spans="2:5" x14ac:dyDescent="0.25">
      <c r="B685" s="356"/>
      <c r="C685" s="348">
        <v>14</v>
      </c>
      <c r="D685" s="363" t="str">
        <f t="shared" si="66"/>
        <v/>
      </c>
      <c r="E685" s="366" t="str">
        <f t="shared" si="65"/>
        <v/>
      </c>
    </row>
    <row r="686" spans="2:5" x14ac:dyDescent="0.25">
      <c r="B686" s="356"/>
      <c r="C686" s="348">
        <v>15</v>
      </c>
      <c r="D686" s="363" t="str">
        <f t="shared" si="66"/>
        <v/>
      </c>
      <c r="E686" s="366" t="str">
        <f t="shared" si="65"/>
        <v/>
      </c>
    </row>
    <row r="687" spans="2:5" x14ac:dyDescent="0.25">
      <c r="B687" s="356"/>
      <c r="C687" s="348">
        <v>16</v>
      </c>
      <c r="D687" s="363" t="str">
        <f t="shared" si="66"/>
        <v/>
      </c>
      <c r="E687" s="366" t="str">
        <f t="shared" si="65"/>
        <v/>
      </c>
    </row>
    <row r="688" spans="2:5" x14ac:dyDescent="0.25">
      <c r="B688" s="356"/>
      <c r="C688" s="348">
        <v>17</v>
      </c>
      <c r="D688" s="363" t="str">
        <f t="shared" si="66"/>
        <v/>
      </c>
      <c r="E688" s="366" t="str">
        <f t="shared" si="65"/>
        <v/>
      </c>
    </row>
    <row r="689" spans="2:5" x14ac:dyDescent="0.25">
      <c r="B689" s="356"/>
      <c r="C689" s="348">
        <v>18</v>
      </c>
      <c r="D689" s="363" t="str">
        <f t="shared" si="66"/>
        <v/>
      </c>
      <c r="E689" s="366" t="str">
        <f t="shared" si="65"/>
        <v/>
      </c>
    </row>
    <row r="690" spans="2:5" x14ac:dyDescent="0.25">
      <c r="B690" s="356"/>
      <c r="C690" s="348">
        <v>19</v>
      </c>
      <c r="D690" s="363" t="str">
        <f t="shared" si="66"/>
        <v/>
      </c>
      <c r="E690" s="366" t="str">
        <f t="shared" si="65"/>
        <v/>
      </c>
    </row>
    <row r="691" spans="2:5" x14ac:dyDescent="0.25">
      <c r="B691" s="356"/>
      <c r="C691" s="348">
        <v>20</v>
      </c>
      <c r="D691" s="363" t="str">
        <f t="shared" si="66"/>
        <v/>
      </c>
      <c r="E691" s="366" t="str">
        <f t="shared" si="65"/>
        <v/>
      </c>
    </row>
    <row r="692" spans="2:5" x14ac:dyDescent="0.25">
      <c r="B692" s="356"/>
      <c r="C692" s="348">
        <v>21</v>
      </c>
      <c r="D692" s="363" t="str">
        <f t="shared" si="66"/>
        <v/>
      </c>
      <c r="E692" s="366" t="str">
        <f t="shared" si="65"/>
        <v/>
      </c>
    </row>
    <row r="693" spans="2:5" x14ac:dyDescent="0.25">
      <c r="B693" s="356"/>
      <c r="C693" s="348">
        <v>22</v>
      </c>
      <c r="D693" s="363" t="str">
        <f t="shared" si="66"/>
        <v/>
      </c>
      <c r="E693" s="366" t="str">
        <f t="shared" si="65"/>
        <v/>
      </c>
    </row>
    <row r="694" spans="2:5" x14ac:dyDescent="0.25">
      <c r="B694" s="356"/>
      <c r="C694" s="348">
        <v>23</v>
      </c>
      <c r="D694" s="363" t="str">
        <f t="shared" si="66"/>
        <v/>
      </c>
      <c r="E694" s="366" t="str">
        <f t="shared" si="65"/>
        <v/>
      </c>
    </row>
    <row r="695" spans="2:5" x14ac:dyDescent="0.25">
      <c r="B695" s="356"/>
      <c r="C695" s="348">
        <v>24</v>
      </c>
      <c r="D695" s="363" t="str">
        <f t="shared" si="66"/>
        <v/>
      </c>
      <c r="E695" s="366" t="str">
        <f t="shared" si="65"/>
        <v/>
      </c>
    </row>
    <row r="696" spans="2:5" x14ac:dyDescent="0.25">
      <c r="B696" s="356"/>
      <c r="C696" s="348">
        <v>25</v>
      </c>
      <c r="D696" s="363" t="str">
        <f t="shared" si="66"/>
        <v/>
      </c>
      <c r="E696" s="366" t="str">
        <f t="shared" si="65"/>
        <v/>
      </c>
    </row>
    <row r="697" spans="2:5" x14ac:dyDescent="0.25">
      <c r="B697" s="356"/>
      <c r="C697" s="348">
        <v>26</v>
      </c>
      <c r="D697" s="363" t="str">
        <f t="shared" si="66"/>
        <v/>
      </c>
      <c r="E697" s="366" t="str">
        <f t="shared" si="65"/>
        <v/>
      </c>
    </row>
    <row r="698" spans="2:5" x14ac:dyDescent="0.25">
      <c r="B698" s="356"/>
      <c r="C698" s="348">
        <v>27</v>
      </c>
      <c r="D698" s="363" t="str">
        <f t="shared" si="66"/>
        <v/>
      </c>
      <c r="E698" s="366" t="str">
        <f t="shared" si="65"/>
        <v/>
      </c>
    </row>
    <row r="699" spans="2:5" x14ac:dyDescent="0.25">
      <c r="B699" s="356"/>
      <c r="C699" s="348">
        <v>28</v>
      </c>
      <c r="D699" s="363" t="str">
        <f t="shared" si="66"/>
        <v/>
      </c>
      <c r="E699" s="366" t="str">
        <f t="shared" si="65"/>
        <v/>
      </c>
    </row>
    <row r="700" spans="2:5" x14ac:dyDescent="0.25">
      <c r="B700" s="356"/>
      <c r="C700" s="348">
        <v>29</v>
      </c>
      <c r="D700" s="363" t="str">
        <f t="shared" si="66"/>
        <v/>
      </c>
      <c r="E700" s="366" t="str">
        <f t="shared" si="65"/>
        <v/>
      </c>
    </row>
    <row r="701" spans="2:5" x14ac:dyDescent="0.25">
      <c r="B701" s="356"/>
      <c r="C701" s="348">
        <v>30</v>
      </c>
      <c r="D701" s="363" t="str">
        <f t="shared" si="66"/>
        <v/>
      </c>
      <c r="E701" s="366" t="str">
        <f t="shared" si="65"/>
        <v/>
      </c>
    </row>
    <row r="702" spans="2:5" x14ac:dyDescent="0.25">
      <c r="B702" s="356"/>
      <c r="C702" s="348">
        <v>31</v>
      </c>
      <c r="D702" s="363" t="str">
        <f t="shared" si="66"/>
        <v/>
      </c>
      <c r="E702" s="366" t="str">
        <f t="shared" si="65"/>
        <v/>
      </c>
    </row>
    <row r="703" spans="2:5" x14ac:dyDescent="0.25">
      <c r="B703" s="356"/>
      <c r="C703" s="348">
        <v>32</v>
      </c>
      <c r="D703" s="363" t="str">
        <f t="shared" si="66"/>
        <v/>
      </c>
      <c r="E703" s="366" t="str">
        <f t="shared" si="65"/>
        <v/>
      </c>
    </row>
    <row r="704" spans="2:5" x14ac:dyDescent="0.25">
      <c r="B704" s="356"/>
      <c r="C704" s="348">
        <v>33</v>
      </c>
      <c r="D704" s="363" t="str">
        <f t="shared" si="66"/>
        <v/>
      </c>
      <c r="E704" s="366" t="str">
        <f t="shared" si="65"/>
        <v/>
      </c>
    </row>
    <row r="705" spans="2:5" x14ac:dyDescent="0.25">
      <c r="B705" s="356"/>
      <c r="C705" s="348">
        <v>34</v>
      </c>
      <c r="D705" s="363" t="str">
        <f t="shared" si="66"/>
        <v/>
      </c>
      <c r="E705" s="366" t="str">
        <f t="shared" si="65"/>
        <v/>
      </c>
    </row>
    <row r="706" spans="2:5" x14ac:dyDescent="0.25">
      <c r="B706" s="356"/>
      <c r="C706" s="348">
        <v>35</v>
      </c>
      <c r="D706" s="363" t="str">
        <f t="shared" si="66"/>
        <v/>
      </c>
      <c r="E706" s="366" t="str">
        <f t="shared" si="65"/>
        <v/>
      </c>
    </row>
    <row r="707" spans="2:5" x14ac:dyDescent="0.25">
      <c r="B707" s="356"/>
      <c r="C707" s="348">
        <v>36</v>
      </c>
      <c r="D707" s="363" t="str">
        <f t="shared" si="66"/>
        <v/>
      </c>
      <c r="E707" s="366" t="str">
        <f t="shared" si="65"/>
        <v/>
      </c>
    </row>
    <row r="708" spans="2:5" x14ac:dyDescent="0.25">
      <c r="B708" s="356"/>
      <c r="C708" s="348">
        <v>37</v>
      </c>
      <c r="D708" s="363" t="str">
        <f t="shared" si="66"/>
        <v/>
      </c>
      <c r="E708" s="366" t="str">
        <f t="shared" si="65"/>
        <v/>
      </c>
    </row>
    <row r="709" spans="2:5" x14ac:dyDescent="0.25">
      <c r="B709" s="356"/>
      <c r="C709" s="348">
        <v>38</v>
      </c>
      <c r="D709" s="363" t="str">
        <f t="shared" si="66"/>
        <v/>
      </c>
      <c r="E709" s="366" t="str">
        <f t="shared" si="65"/>
        <v/>
      </c>
    </row>
    <row r="710" spans="2:5" x14ac:dyDescent="0.25">
      <c r="B710" s="356"/>
      <c r="C710" s="348">
        <v>39</v>
      </c>
      <c r="D710" s="363" t="str">
        <f t="shared" si="66"/>
        <v/>
      </c>
      <c r="E710" s="366" t="str">
        <f t="shared" si="65"/>
        <v/>
      </c>
    </row>
    <row r="711" spans="2:5" x14ac:dyDescent="0.25">
      <c r="B711" s="356"/>
      <c r="C711" s="348">
        <v>40</v>
      </c>
      <c r="D711" s="363" t="str">
        <f t="shared" si="66"/>
        <v/>
      </c>
      <c r="E711" s="366" t="str">
        <f t="shared" si="65"/>
        <v/>
      </c>
    </row>
    <row r="712" spans="2:5" x14ac:dyDescent="0.25">
      <c r="B712" s="356"/>
      <c r="C712" s="348">
        <v>41</v>
      </c>
      <c r="D712" s="363" t="str">
        <f t="shared" si="66"/>
        <v/>
      </c>
      <c r="E712" s="366" t="str">
        <f t="shared" si="65"/>
        <v/>
      </c>
    </row>
    <row r="713" spans="2:5" x14ac:dyDescent="0.25">
      <c r="B713" s="356"/>
      <c r="C713" s="348">
        <v>42</v>
      </c>
      <c r="D713" s="363" t="str">
        <f t="shared" si="66"/>
        <v/>
      </c>
      <c r="E713" s="366" t="str">
        <f t="shared" si="65"/>
        <v/>
      </c>
    </row>
    <row r="714" spans="2:5" x14ac:dyDescent="0.25">
      <c r="B714" s="356"/>
      <c r="C714" s="348">
        <v>43</v>
      </c>
      <c r="D714" s="363" t="str">
        <f t="shared" si="66"/>
        <v/>
      </c>
      <c r="E714" s="366" t="str">
        <f t="shared" si="65"/>
        <v/>
      </c>
    </row>
    <row r="715" spans="2:5" x14ac:dyDescent="0.25">
      <c r="B715" s="356"/>
      <c r="C715" s="348">
        <v>44</v>
      </c>
      <c r="D715" s="363" t="str">
        <f t="shared" si="66"/>
        <v/>
      </c>
      <c r="E715" s="366" t="str">
        <f t="shared" si="65"/>
        <v/>
      </c>
    </row>
    <row r="716" spans="2:5" x14ac:dyDescent="0.25">
      <c r="B716" s="356"/>
      <c r="C716" s="348">
        <v>45</v>
      </c>
      <c r="D716" s="363" t="str">
        <f t="shared" si="66"/>
        <v/>
      </c>
      <c r="E716" s="366" t="str">
        <f t="shared" si="65"/>
        <v/>
      </c>
    </row>
    <row r="717" spans="2:5" x14ac:dyDescent="0.25">
      <c r="B717" s="356"/>
      <c r="C717" s="348">
        <v>46</v>
      </c>
      <c r="D717" s="363" t="str">
        <f t="shared" si="66"/>
        <v/>
      </c>
      <c r="E717" s="366" t="str">
        <f t="shared" si="65"/>
        <v/>
      </c>
    </row>
    <row r="718" spans="2:5" x14ac:dyDescent="0.25">
      <c r="B718" s="356"/>
      <c r="C718" s="348">
        <v>47</v>
      </c>
      <c r="D718" s="363" t="str">
        <f t="shared" si="66"/>
        <v/>
      </c>
      <c r="E718" s="366" t="str">
        <f t="shared" si="65"/>
        <v/>
      </c>
    </row>
    <row r="719" spans="2:5" x14ac:dyDescent="0.25">
      <c r="B719" s="356"/>
      <c r="C719" s="348">
        <v>48</v>
      </c>
      <c r="D719" s="363" t="str">
        <f t="shared" si="66"/>
        <v/>
      </c>
      <c r="E719" s="366" t="str">
        <f t="shared" si="65"/>
        <v/>
      </c>
    </row>
    <row r="720" spans="2:5" x14ac:dyDescent="0.25">
      <c r="B720" s="356"/>
      <c r="C720" s="348">
        <v>49</v>
      </c>
      <c r="D720" s="363" t="str">
        <f t="shared" si="66"/>
        <v/>
      </c>
      <c r="E720" s="366" t="str">
        <f t="shared" si="65"/>
        <v/>
      </c>
    </row>
    <row r="721" spans="2:6" x14ac:dyDescent="0.25">
      <c r="B721" s="356"/>
      <c r="C721" s="348">
        <v>50</v>
      </c>
      <c r="D721" s="363" t="str">
        <f t="shared" si="66"/>
        <v/>
      </c>
      <c r="E721" s="366" t="str">
        <f t="shared" si="65"/>
        <v/>
      </c>
    </row>
    <row r="722" spans="2:6" x14ac:dyDescent="0.25">
      <c r="B722" s="356"/>
      <c r="C722" s="348">
        <v>51</v>
      </c>
      <c r="D722" s="363" t="str">
        <f t="shared" si="66"/>
        <v/>
      </c>
      <c r="E722" s="366" t="str">
        <f t="shared" si="65"/>
        <v/>
      </c>
    </row>
    <row r="723" spans="2:6" x14ac:dyDescent="0.25">
      <c r="B723" s="356"/>
      <c r="C723" s="348">
        <v>52</v>
      </c>
      <c r="D723" s="363" t="str">
        <f t="shared" si="66"/>
        <v/>
      </c>
      <c r="E723" s="366" t="str">
        <f t="shared" si="65"/>
        <v/>
      </c>
    </row>
    <row r="724" spans="2:6" x14ac:dyDescent="0.25">
      <c r="B724" s="356"/>
      <c r="C724" s="359">
        <v>53</v>
      </c>
      <c r="D724" s="363" t="str">
        <f t="shared" si="66"/>
        <v/>
      </c>
      <c r="E724" s="366" t="str">
        <f t="shared" si="65"/>
        <v/>
      </c>
    </row>
    <row r="725" spans="2:6" x14ac:dyDescent="0.25">
      <c r="B725" s="356"/>
      <c r="C725" s="349" t="s">
        <v>237</v>
      </c>
      <c r="D725" s="370"/>
      <c r="E725" s="371"/>
      <c r="F725" s="361" t="s">
        <v>248</v>
      </c>
    </row>
    <row r="726" spans="2:6" x14ac:dyDescent="0.25">
      <c r="B726" s="356"/>
      <c r="C726" s="349" t="s">
        <v>238</v>
      </c>
      <c r="D726" s="370"/>
      <c r="E726" s="371"/>
    </row>
    <row r="727" spans="2:6" x14ac:dyDescent="0.25">
      <c r="B727" s="356"/>
      <c r="C727" s="349" t="s">
        <v>239</v>
      </c>
      <c r="D727" s="370"/>
      <c r="E727" s="371"/>
    </row>
    <row r="728" spans="2:6" x14ac:dyDescent="0.25">
      <c r="B728" s="356"/>
      <c r="C728" s="349" t="s">
        <v>240</v>
      </c>
      <c r="D728" s="370"/>
      <c r="E728" s="371"/>
    </row>
    <row r="729" spans="2:6" x14ac:dyDescent="0.25">
      <c r="B729" s="356"/>
      <c r="C729" s="349" t="s">
        <v>241</v>
      </c>
      <c r="D729" s="370"/>
      <c r="E729" s="371"/>
    </row>
    <row r="730" spans="2:6" x14ac:dyDescent="0.25">
      <c r="B730" s="357" t="s">
        <v>221</v>
      </c>
      <c r="C730" s="358">
        <v>1</v>
      </c>
      <c r="D730" s="363">
        <f>D416</f>
        <v>0</v>
      </c>
      <c r="E730" s="366">
        <f>IF(D730&lt;&gt;"",D$418,"")</f>
        <v>0</v>
      </c>
    </row>
    <row r="731" spans="2:6" x14ac:dyDescent="0.25">
      <c r="B731" s="356"/>
      <c r="C731" s="348">
        <v>2</v>
      </c>
      <c r="D731" s="363" t="str">
        <f>IF($C731&lt;=D$417,D730+7,"")</f>
        <v/>
      </c>
      <c r="E731" s="366" t="str">
        <f t="shared" ref="E731:E782" si="67">IF(D731&lt;&gt;"",D$418,"")</f>
        <v/>
      </c>
    </row>
    <row r="732" spans="2:6" x14ac:dyDescent="0.25">
      <c r="B732" s="356"/>
      <c r="C732" s="348">
        <v>3</v>
      </c>
      <c r="D732" s="363" t="str">
        <f t="shared" ref="D732:D782" si="68">IF($C732&lt;=D$417,D731+7,"")</f>
        <v/>
      </c>
      <c r="E732" s="366" t="str">
        <f t="shared" si="67"/>
        <v/>
      </c>
    </row>
    <row r="733" spans="2:6" x14ac:dyDescent="0.25">
      <c r="B733" s="356"/>
      <c r="C733" s="348">
        <v>4</v>
      </c>
      <c r="D733" s="363" t="str">
        <f t="shared" si="68"/>
        <v/>
      </c>
      <c r="E733" s="366" t="str">
        <f t="shared" si="67"/>
        <v/>
      </c>
    </row>
    <row r="734" spans="2:6" x14ac:dyDescent="0.25">
      <c r="B734" s="356"/>
      <c r="C734" s="348">
        <v>5</v>
      </c>
      <c r="D734" s="363" t="str">
        <f t="shared" si="68"/>
        <v/>
      </c>
      <c r="E734" s="366" t="str">
        <f t="shared" si="67"/>
        <v/>
      </c>
    </row>
    <row r="735" spans="2:6" x14ac:dyDescent="0.25">
      <c r="B735" s="356"/>
      <c r="C735" s="348">
        <v>6</v>
      </c>
      <c r="D735" s="363" t="str">
        <f t="shared" si="68"/>
        <v/>
      </c>
      <c r="E735" s="366" t="str">
        <f t="shared" si="67"/>
        <v/>
      </c>
    </row>
    <row r="736" spans="2:6" x14ac:dyDescent="0.25">
      <c r="B736" s="356"/>
      <c r="C736" s="348">
        <v>7</v>
      </c>
      <c r="D736" s="363" t="str">
        <f t="shared" si="68"/>
        <v/>
      </c>
      <c r="E736" s="366" t="str">
        <f t="shared" si="67"/>
        <v/>
      </c>
    </row>
    <row r="737" spans="2:5" x14ac:dyDescent="0.25">
      <c r="B737" s="356"/>
      <c r="C737" s="348">
        <v>8</v>
      </c>
      <c r="D737" s="363" t="str">
        <f t="shared" si="68"/>
        <v/>
      </c>
      <c r="E737" s="366" t="str">
        <f t="shared" si="67"/>
        <v/>
      </c>
    </row>
    <row r="738" spans="2:5" x14ac:dyDescent="0.25">
      <c r="B738" s="356"/>
      <c r="C738" s="348">
        <v>9</v>
      </c>
      <c r="D738" s="363" t="str">
        <f t="shared" si="68"/>
        <v/>
      </c>
      <c r="E738" s="366" t="str">
        <f t="shared" si="67"/>
        <v/>
      </c>
    </row>
    <row r="739" spans="2:5" x14ac:dyDescent="0.25">
      <c r="B739" s="356"/>
      <c r="C739" s="348">
        <v>10</v>
      </c>
      <c r="D739" s="363" t="str">
        <f t="shared" si="68"/>
        <v/>
      </c>
      <c r="E739" s="366" t="str">
        <f t="shared" si="67"/>
        <v/>
      </c>
    </row>
    <row r="740" spans="2:5" x14ac:dyDescent="0.25">
      <c r="B740" s="356"/>
      <c r="C740" s="348">
        <v>11</v>
      </c>
      <c r="D740" s="363" t="str">
        <f t="shared" si="68"/>
        <v/>
      </c>
      <c r="E740" s="366" t="str">
        <f t="shared" si="67"/>
        <v/>
      </c>
    </row>
    <row r="741" spans="2:5" x14ac:dyDescent="0.25">
      <c r="B741" s="356"/>
      <c r="C741" s="348">
        <v>12</v>
      </c>
      <c r="D741" s="363" t="str">
        <f t="shared" si="68"/>
        <v/>
      </c>
      <c r="E741" s="366" t="str">
        <f t="shared" si="67"/>
        <v/>
      </c>
    </row>
    <row r="742" spans="2:5" x14ac:dyDescent="0.25">
      <c r="B742" s="356"/>
      <c r="C742" s="348">
        <v>13</v>
      </c>
      <c r="D742" s="363" t="str">
        <f t="shared" si="68"/>
        <v/>
      </c>
      <c r="E742" s="366" t="str">
        <f t="shared" si="67"/>
        <v/>
      </c>
    </row>
    <row r="743" spans="2:5" x14ac:dyDescent="0.25">
      <c r="B743" s="356"/>
      <c r="C743" s="348">
        <v>14</v>
      </c>
      <c r="D743" s="363" t="str">
        <f t="shared" si="68"/>
        <v/>
      </c>
      <c r="E743" s="366" t="str">
        <f t="shared" si="67"/>
        <v/>
      </c>
    </row>
    <row r="744" spans="2:5" x14ac:dyDescent="0.25">
      <c r="B744" s="356"/>
      <c r="C744" s="348">
        <v>15</v>
      </c>
      <c r="D744" s="363" t="str">
        <f t="shared" si="68"/>
        <v/>
      </c>
      <c r="E744" s="366" t="str">
        <f t="shared" si="67"/>
        <v/>
      </c>
    </row>
    <row r="745" spans="2:5" x14ac:dyDescent="0.25">
      <c r="B745" s="356"/>
      <c r="C745" s="348">
        <v>16</v>
      </c>
      <c r="D745" s="363" t="str">
        <f t="shared" si="68"/>
        <v/>
      </c>
      <c r="E745" s="366" t="str">
        <f t="shared" si="67"/>
        <v/>
      </c>
    </row>
    <row r="746" spans="2:5" x14ac:dyDescent="0.25">
      <c r="B746" s="356"/>
      <c r="C746" s="348">
        <v>17</v>
      </c>
      <c r="D746" s="363" t="str">
        <f t="shared" si="68"/>
        <v/>
      </c>
      <c r="E746" s="366" t="str">
        <f t="shared" si="67"/>
        <v/>
      </c>
    </row>
    <row r="747" spans="2:5" x14ac:dyDescent="0.25">
      <c r="B747" s="356"/>
      <c r="C747" s="348">
        <v>18</v>
      </c>
      <c r="D747" s="363" t="str">
        <f t="shared" si="68"/>
        <v/>
      </c>
      <c r="E747" s="366" t="str">
        <f t="shared" si="67"/>
        <v/>
      </c>
    </row>
    <row r="748" spans="2:5" x14ac:dyDescent="0.25">
      <c r="B748" s="356"/>
      <c r="C748" s="348">
        <v>19</v>
      </c>
      <c r="D748" s="363" t="str">
        <f t="shared" si="68"/>
        <v/>
      </c>
      <c r="E748" s="366" t="str">
        <f t="shared" si="67"/>
        <v/>
      </c>
    </row>
    <row r="749" spans="2:5" x14ac:dyDescent="0.25">
      <c r="B749" s="356"/>
      <c r="C749" s="348">
        <v>20</v>
      </c>
      <c r="D749" s="363" t="str">
        <f t="shared" si="68"/>
        <v/>
      </c>
      <c r="E749" s="366" t="str">
        <f t="shared" si="67"/>
        <v/>
      </c>
    </row>
    <row r="750" spans="2:5" x14ac:dyDescent="0.25">
      <c r="B750" s="356"/>
      <c r="C750" s="348">
        <v>21</v>
      </c>
      <c r="D750" s="363" t="str">
        <f t="shared" si="68"/>
        <v/>
      </c>
      <c r="E750" s="366" t="str">
        <f t="shared" si="67"/>
        <v/>
      </c>
    </row>
    <row r="751" spans="2:5" x14ac:dyDescent="0.25">
      <c r="B751" s="356"/>
      <c r="C751" s="348">
        <v>22</v>
      </c>
      <c r="D751" s="363" t="str">
        <f t="shared" si="68"/>
        <v/>
      </c>
      <c r="E751" s="366" t="str">
        <f t="shared" si="67"/>
        <v/>
      </c>
    </row>
    <row r="752" spans="2:5" x14ac:dyDescent="0.25">
      <c r="B752" s="356"/>
      <c r="C752" s="348">
        <v>23</v>
      </c>
      <c r="D752" s="363" t="str">
        <f t="shared" si="68"/>
        <v/>
      </c>
      <c r="E752" s="366" t="str">
        <f t="shared" si="67"/>
        <v/>
      </c>
    </row>
    <row r="753" spans="2:5" x14ac:dyDescent="0.25">
      <c r="B753" s="356"/>
      <c r="C753" s="348">
        <v>24</v>
      </c>
      <c r="D753" s="363" t="str">
        <f t="shared" si="68"/>
        <v/>
      </c>
      <c r="E753" s="366" t="str">
        <f t="shared" si="67"/>
        <v/>
      </c>
    </row>
    <row r="754" spans="2:5" x14ac:dyDescent="0.25">
      <c r="B754" s="356"/>
      <c r="C754" s="348">
        <v>25</v>
      </c>
      <c r="D754" s="363" t="str">
        <f t="shared" si="68"/>
        <v/>
      </c>
      <c r="E754" s="366" t="str">
        <f t="shared" si="67"/>
        <v/>
      </c>
    </row>
    <row r="755" spans="2:5" x14ac:dyDescent="0.25">
      <c r="B755" s="356"/>
      <c r="C755" s="348">
        <v>26</v>
      </c>
      <c r="D755" s="363" t="str">
        <f t="shared" si="68"/>
        <v/>
      </c>
      <c r="E755" s="366" t="str">
        <f t="shared" si="67"/>
        <v/>
      </c>
    </row>
    <row r="756" spans="2:5" x14ac:dyDescent="0.25">
      <c r="B756" s="356"/>
      <c r="C756" s="348">
        <v>27</v>
      </c>
      <c r="D756" s="363" t="str">
        <f t="shared" si="68"/>
        <v/>
      </c>
      <c r="E756" s="366" t="str">
        <f t="shared" si="67"/>
        <v/>
      </c>
    </row>
    <row r="757" spans="2:5" x14ac:dyDescent="0.25">
      <c r="B757" s="356"/>
      <c r="C757" s="348">
        <v>28</v>
      </c>
      <c r="D757" s="363" t="str">
        <f t="shared" si="68"/>
        <v/>
      </c>
      <c r="E757" s="366" t="str">
        <f t="shared" si="67"/>
        <v/>
      </c>
    </row>
    <row r="758" spans="2:5" x14ac:dyDescent="0.25">
      <c r="B758" s="356"/>
      <c r="C758" s="348">
        <v>29</v>
      </c>
      <c r="D758" s="363" t="str">
        <f t="shared" si="68"/>
        <v/>
      </c>
      <c r="E758" s="366" t="str">
        <f t="shared" si="67"/>
        <v/>
      </c>
    </row>
    <row r="759" spans="2:5" x14ac:dyDescent="0.25">
      <c r="B759" s="356"/>
      <c r="C759" s="348">
        <v>30</v>
      </c>
      <c r="D759" s="363" t="str">
        <f t="shared" si="68"/>
        <v/>
      </c>
      <c r="E759" s="366" t="str">
        <f t="shared" si="67"/>
        <v/>
      </c>
    </row>
    <row r="760" spans="2:5" x14ac:dyDescent="0.25">
      <c r="B760" s="356"/>
      <c r="C760" s="348">
        <v>31</v>
      </c>
      <c r="D760" s="363" t="str">
        <f t="shared" si="68"/>
        <v/>
      </c>
      <c r="E760" s="366" t="str">
        <f t="shared" si="67"/>
        <v/>
      </c>
    </row>
    <row r="761" spans="2:5" x14ac:dyDescent="0.25">
      <c r="B761" s="356"/>
      <c r="C761" s="348">
        <v>32</v>
      </c>
      <c r="D761" s="363" t="str">
        <f t="shared" si="68"/>
        <v/>
      </c>
      <c r="E761" s="366" t="str">
        <f t="shared" si="67"/>
        <v/>
      </c>
    </row>
    <row r="762" spans="2:5" x14ac:dyDescent="0.25">
      <c r="B762" s="356"/>
      <c r="C762" s="348">
        <v>33</v>
      </c>
      <c r="D762" s="363" t="str">
        <f t="shared" si="68"/>
        <v/>
      </c>
      <c r="E762" s="366" t="str">
        <f t="shared" si="67"/>
        <v/>
      </c>
    </row>
    <row r="763" spans="2:5" x14ac:dyDescent="0.25">
      <c r="B763" s="356"/>
      <c r="C763" s="348">
        <v>34</v>
      </c>
      <c r="D763" s="363" t="str">
        <f t="shared" si="68"/>
        <v/>
      </c>
      <c r="E763" s="366" t="str">
        <f t="shared" si="67"/>
        <v/>
      </c>
    </row>
    <row r="764" spans="2:5" x14ac:dyDescent="0.25">
      <c r="B764" s="356"/>
      <c r="C764" s="348">
        <v>35</v>
      </c>
      <c r="D764" s="363" t="str">
        <f t="shared" si="68"/>
        <v/>
      </c>
      <c r="E764" s="366" t="str">
        <f t="shared" si="67"/>
        <v/>
      </c>
    </row>
    <row r="765" spans="2:5" x14ac:dyDescent="0.25">
      <c r="B765" s="356"/>
      <c r="C765" s="348">
        <v>36</v>
      </c>
      <c r="D765" s="363" t="str">
        <f t="shared" si="68"/>
        <v/>
      </c>
      <c r="E765" s="366" t="str">
        <f t="shared" si="67"/>
        <v/>
      </c>
    </row>
    <row r="766" spans="2:5" x14ac:dyDescent="0.25">
      <c r="B766" s="356"/>
      <c r="C766" s="348">
        <v>37</v>
      </c>
      <c r="D766" s="363" t="str">
        <f t="shared" si="68"/>
        <v/>
      </c>
      <c r="E766" s="366" t="str">
        <f t="shared" si="67"/>
        <v/>
      </c>
    </row>
    <row r="767" spans="2:5" x14ac:dyDescent="0.25">
      <c r="B767" s="356"/>
      <c r="C767" s="348">
        <v>38</v>
      </c>
      <c r="D767" s="363" t="str">
        <f t="shared" si="68"/>
        <v/>
      </c>
      <c r="E767" s="366" t="str">
        <f t="shared" si="67"/>
        <v/>
      </c>
    </row>
    <row r="768" spans="2:5" x14ac:dyDescent="0.25">
      <c r="B768" s="356"/>
      <c r="C768" s="348">
        <v>39</v>
      </c>
      <c r="D768" s="363" t="str">
        <f t="shared" si="68"/>
        <v/>
      </c>
      <c r="E768" s="366" t="str">
        <f t="shared" si="67"/>
        <v/>
      </c>
    </row>
    <row r="769" spans="2:6" x14ac:dyDescent="0.25">
      <c r="B769" s="356"/>
      <c r="C769" s="348">
        <v>40</v>
      </c>
      <c r="D769" s="363" t="str">
        <f t="shared" si="68"/>
        <v/>
      </c>
      <c r="E769" s="366" t="str">
        <f t="shared" si="67"/>
        <v/>
      </c>
    </row>
    <row r="770" spans="2:6" x14ac:dyDescent="0.25">
      <c r="B770" s="356"/>
      <c r="C770" s="348">
        <v>41</v>
      </c>
      <c r="D770" s="363" t="str">
        <f t="shared" si="68"/>
        <v/>
      </c>
      <c r="E770" s="366" t="str">
        <f t="shared" si="67"/>
        <v/>
      </c>
    </row>
    <row r="771" spans="2:6" x14ac:dyDescent="0.25">
      <c r="B771" s="356"/>
      <c r="C771" s="348">
        <v>42</v>
      </c>
      <c r="D771" s="363" t="str">
        <f t="shared" si="68"/>
        <v/>
      </c>
      <c r="E771" s="366" t="str">
        <f t="shared" si="67"/>
        <v/>
      </c>
    </row>
    <row r="772" spans="2:6" x14ac:dyDescent="0.25">
      <c r="B772" s="356"/>
      <c r="C772" s="348">
        <v>43</v>
      </c>
      <c r="D772" s="363" t="str">
        <f t="shared" si="68"/>
        <v/>
      </c>
      <c r="E772" s="366" t="str">
        <f t="shared" si="67"/>
        <v/>
      </c>
    </row>
    <row r="773" spans="2:6" x14ac:dyDescent="0.25">
      <c r="B773" s="356"/>
      <c r="C773" s="348">
        <v>44</v>
      </c>
      <c r="D773" s="363" t="str">
        <f t="shared" si="68"/>
        <v/>
      </c>
      <c r="E773" s="366" t="str">
        <f t="shared" si="67"/>
        <v/>
      </c>
    </row>
    <row r="774" spans="2:6" x14ac:dyDescent="0.25">
      <c r="B774" s="356"/>
      <c r="C774" s="348">
        <v>45</v>
      </c>
      <c r="D774" s="363" t="str">
        <f t="shared" si="68"/>
        <v/>
      </c>
      <c r="E774" s="366" t="str">
        <f t="shared" si="67"/>
        <v/>
      </c>
    </row>
    <row r="775" spans="2:6" x14ac:dyDescent="0.25">
      <c r="B775" s="356"/>
      <c r="C775" s="348">
        <v>46</v>
      </c>
      <c r="D775" s="363" t="str">
        <f t="shared" si="68"/>
        <v/>
      </c>
      <c r="E775" s="366" t="str">
        <f t="shared" si="67"/>
        <v/>
      </c>
    </row>
    <row r="776" spans="2:6" x14ac:dyDescent="0.25">
      <c r="B776" s="356"/>
      <c r="C776" s="348">
        <v>47</v>
      </c>
      <c r="D776" s="363" t="str">
        <f t="shared" si="68"/>
        <v/>
      </c>
      <c r="E776" s="366" t="str">
        <f t="shared" si="67"/>
        <v/>
      </c>
    </row>
    <row r="777" spans="2:6" x14ac:dyDescent="0.25">
      <c r="B777" s="356"/>
      <c r="C777" s="348">
        <v>48</v>
      </c>
      <c r="D777" s="363" t="str">
        <f t="shared" si="68"/>
        <v/>
      </c>
      <c r="E777" s="366" t="str">
        <f t="shared" si="67"/>
        <v/>
      </c>
    </row>
    <row r="778" spans="2:6" x14ac:dyDescent="0.25">
      <c r="B778" s="356"/>
      <c r="C778" s="348">
        <v>49</v>
      </c>
      <c r="D778" s="363" t="str">
        <f t="shared" si="68"/>
        <v/>
      </c>
      <c r="E778" s="366" t="str">
        <f t="shared" si="67"/>
        <v/>
      </c>
    </row>
    <row r="779" spans="2:6" x14ac:dyDescent="0.25">
      <c r="B779" s="356"/>
      <c r="C779" s="348">
        <v>50</v>
      </c>
      <c r="D779" s="363" t="str">
        <f t="shared" si="68"/>
        <v/>
      </c>
      <c r="E779" s="366" t="str">
        <f t="shared" si="67"/>
        <v/>
      </c>
    </row>
    <row r="780" spans="2:6" x14ac:dyDescent="0.25">
      <c r="B780" s="356"/>
      <c r="C780" s="348">
        <v>51</v>
      </c>
      <c r="D780" s="363" t="str">
        <f t="shared" si="68"/>
        <v/>
      </c>
      <c r="E780" s="366" t="str">
        <f t="shared" si="67"/>
        <v/>
      </c>
    </row>
    <row r="781" spans="2:6" x14ac:dyDescent="0.25">
      <c r="B781" s="356"/>
      <c r="C781" s="348">
        <v>52</v>
      </c>
      <c r="D781" s="363" t="str">
        <f t="shared" si="68"/>
        <v/>
      </c>
      <c r="E781" s="366" t="str">
        <f t="shared" si="67"/>
        <v/>
      </c>
    </row>
    <row r="782" spans="2:6" x14ac:dyDescent="0.25">
      <c r="B782" s="356"/>
      <c r="C782" s="348">
        <v>53</v>
      </c>
      <c r="D782" s="363" t="str">
        <f t="shared" si="68"/>
        <v/>
      </c>
      <c r="E782" s="366" t="str">
        <f t="shared" si="67"/>
        <v/>
      </c>
    </row>
    <row r="783" spans="2:6" x14ac:dyDescent="0.25">
      <c r="B783" s="356"/>
      <c r="C783" s="349" t="s">
        <v>237</v>
      </c>
      <c r="D783" s="370"/>
      <c r="E783" s="371"/>
      <c r="F783" s="361" t="s">
        <v>247</v>
      </c>
    </row>
    <row r="784" spans="2:6" x14ac:dyDescent="0.25">
      <c r="B784" s="356"/>
      <c r="C784" s="349" t="s">
        <v>238</v>
      </c>
      <c r="D784" s="370"/>
      <c r="E784" s="371"/>
    </row>
    <row r="785" spans="2:5" x14ac:dyDescent="0.25">
      <c r="B785" s="356"/>
      <c r="C785" s="349" t="s">
        <v>239</v>
      </c>
      <c r="D785" s="370"/>
      <c r="E785" s="371"/>
    </row>
    <row r="786" spans="2:5" x14ac:dyDescent="0.25">
      <c r="B786" s="356"/>
      <c r="C786" s="349" t="s">
        <v>240</v>
      </c>
      <c r="D786" s="370"/>
      <c r="E786" s="371"/>
    </row>
    <row r="787" spans="2:5" x14ac:dyDescent="0.25">
      <c r="B787" s="356"/>
      <c r="C787" s="349" t="s">
        <v>241</v>
      </c>
      <c r="D787" s="370"/>
      <c r="E787" s="371"/>
    </row>
    <row r="788" spans="2:5" x14ac:dyDescent="0.25">
      <c r="B788" s="357" t="s">
        <v>222</v>
      </c>
      <c r="C788" s="358">
        <v>1</v>
      </c>
      <c r="D788" s="363">
        <f>D421</f>
        <v>0</v>
      </c>
      <c r="E788" s="366">
        <f>IF(D788&lt;&gt;"",D$423,"")</f>
        <v>0</v>
      </c>
    </row>
    <row r="789" spans="2:5" x14ac:dyDescent="0.25">
      <c r="B789" s="356"/>
      <c r="C789" s="348">
        <v>2</v>
      </c>
      <c r="D789" s="363" t="str">
        <f>IF($C789&lt;=D$422,D788+7,"")</f>
        <v/>
      </c>
      <c r="E789" s="366" t="str">
        <f t="shared" ref="E789:E840" si="69">IF(D789&lt;&gt;"",D$423,"")</f>
        <v/>
      </c>
    </row>
    <row r="790" spans="2:5" x14ac:dyDescent="0.25">
      <c r="B790" s="356"/>
      <c r="C790" s="348">
        <v>3</v>
      </c>
      <c r="D790" s="363" t="str">
        <f t="shared" ref="D790:D840" si="70">IF($C790&lt;=D$422,D789+7,"")</f>
        <v/>
      </c>
      <c r="E790" s="366" t="str">
        <f t="shared" si="69"/>
        <v/>
      </c>
    </row>
    <row r="791" spans="2:5" x14ac:dyDescent="0.25">
      <c r="B791" s="356"/>
      <c r="C791" s="348">
        <v>4</v>
      </c>
      <c r="D791" s="363" t="str">
        <f t="shared" si="70"/>
        <v/>
      </c>
      <c r="E791" s="366" t="str">
        <f t="shared" si="69"/>
        <v/>
      </c>
    </row>
    <row r="792" spans="2:5" x14ac:dyDescent="0.25">
      <c r="B792" s="356"/>
      <c r="C792" s="348">
        <v>5</v>
      </c>
      <c r="D792" s="363" t="str">
        <f t="shared" si="70"/>
        <v/>
      </c>
      <c r="E792" s="366" t="str">
        <f t="shared" si="69"/>
        <v/>
      </c>
    </row>
    <row r="793" spans="2:5" x14ac:dyDescent="0.25">
      <c r="B793" s="356"/>
      <c r="C793" s="348">
        <v>6</v>
      </c>
      <c r="D793" s="363" t="str">
        <f t="shared" si="70"/>
        <v/>
      </c>
      <c r="E793" s="366" t="str">
        <f t="shared" si="69"/>
        <v/>
      </c>
    </row>
    <row r="794" spans="2:5" x14ac:dyDescent="0.25">
      <c r="B794" s="356"/>
      <c r="C794" s="348">
        <v>7</v>
      </c>
      <c r="D794" s="363" t="str">
        <f t="shared" si="70"/>
        <v/>
      </c>
      <c r="E794" s="366" t="str">
        <f t="shared" si="69"/>
        <v/>
      </c>
    </row>
    <row r="795" spans="2:5" x14ac:dyDescent="0.25">
      <c r="B795" s="356"/>
      <c r="C795" s="348">
        <v>8</v>
      </c>
      <c r="D795" s="363" t="str">
        <f t="shared" si="70"/>
        <v/>
      </c>
      <c r="E795" s="366" t="str">
        <f t="shared" si="69"/>
        <v/>
      </c>
    </row>
    <row r="796" spans="2:5" x14ac:dyDescent="0.25">
      <c r="B796" s="356"/>
      <c r="C796" s="348">
        <v>9</v>
      </c>
      <c r="D796" s="363" t="str">
        <f t="shared" si="70"/>
        <v/>
      </c>
      <c r="E796" s="366" t="str">
        <f t="shared" si="69"/>
        <v/>
      </c>
    </row>
    <row r="797" spans="2:5" x14ac:dyDescent="0.25">
      <c r="B797" s="356"/>
      <c r="C797" s="348">
        <v>10</v>
      </c>
      <c r="D797" s="363" t="str">
        <f t="shared" si="70"/>
        <v/>
      </c>
      <c r="E797" s="366" t="str">
        <f t="shared" si="69"/>
        <v/>
      </c>
    </row>
    <row r="798" spans="2:5" x14ac:dyDescent="0.25">
      <c r="B798" s="356"/>
      <c r="C798" s="348">
        <v>11</v>
      </c>
      <c r="D798" s="363" t="str">
        <f t="shared" si="70"/>
        <v/>
      </c>
      <c r="E798" s="366" t="str">
        <f t="shared" si="69"/>
        <v/>
      </c>
    </row>
    <row r="799" spans="2:5" x14ac:dyDescent="0.25">
      <c r="B799" s="356"/>
      <c r="C799" s="348">
        <v>12</v>
      </c>
      <c r="D799" s="363" t="str">
        <f t="shared" si="70"/>
        <v/>
      </c>
      <c r="E799" s="366" t="str">
        <f t="shared" si="69"/>
        <v/>
      </c>
    </row>
    <row r="800" spans="2:5" x14ac:dyDescent="0.25">
      <c r="B800" s="356"/>
      <c r="C800" s="348">
        <v>13</v>
      </c>
      <c r="D800" s="363" t="str">
        <f t="shared" si="70"/>
        <v/>
      </c>
      <c r="E800" s="366" t="str">
        <f t="shared" si="69"/>
        <v/>
      </c>
    </row>
    <row r="801" spans="2:5" x14ac:dyDescent="0.25">
      <c r="B801" s="356"/>
      <c r="C801" s="348">
        <v>14</v>
      </c>
      <c r="D801" s="363" t="str">
        <f t="shared" si="70"/>
        <v/>
      </c>
      <c r="E801" s="366" t="str">
        <f t="shared" si="69"/>
        <v/>
      </c>
    </row>
    <row r="802" spans="2:5" x14ac:dyDescent="0.25">
      <c r="B802" s="356"/>
      <c r="C802" s="348">
        <v>15</v>
      </c>
      <c r="D802" s="363" t="str">
        <f t="shared" si="70"/>
        <v/>
      </c>
      <c r="E802" s="366" t="str">
        <f t="shared" si="69"/>
        <v/>
      </c>
    </row>
    <row r="803" spans="2:5" x14ac:dyDescent="0.25">
      <c r="B803" s="356"/>
      <c r="C803" s="348">
        <v>16</v>
      </c>
      <c r="D803" s="363" t="str">
        <f t="shared" si="70"/>
        <v/>
      </c>
      <c r="E803" s="366" t="str">
        <f t="shared" si="69"/>
        <v/>
      </c>
    </row>
    <row r="804" spans="2:5" x14ac:dyDescent="0.25">
      <c r="B804" s="356"/>
      <c r="C804" s="348">
        <v>17</v>
      </c>
      <c r="D804" s="363" t="str">
        <f t="shared" si="70"/>
        <v/>
      </c>
      <c r="E804" s="366" t="str">
        <f t="shared" si="69"/>
        <v/>
      </c>
    </row>
    <row r="805" spans="2:5" x14ac:dyDescent="0.25">
      <c r="B805" s="356"/>
      <c r="C805" s="348">
        <v>18</v>
      </c>
      <c r="D805" s="363" t="str">
        <f t="shared" si="70"/>
        <v/>
      </c>
      <c r="E805" s="366" t="str">
        <f t="shared" si="69"/>
        <v/>
      </c>
    </row>
    <row r="806" spans="2:5" x14ac:dyDescent="0.25">
      <c r="B806" s="356"/>
      <c r="C806" s="348">
        <v>19</v>
      </c>
      <c r="D806" s="363" t="str">
        <f t="shared" si="70"/>
        <v/>
      </c>
      <c r="E806" s="366" t="str">
        <f t="shared" si="69"/>
        <v/>
      </c>
    </row>
    <row r="807" spans="2:5" x14ac:dyDescent="0.25">
      <c r="B807" s="356"/>
      <c r="C807" s="348">
        <v>20</v>
      </c>
      <c r="D807" s="363" t="str">
        <f t="shared" si="70"/>
        <v/>
      </c>
      <c r="E807" s="366" t="str">
        <f t="shared" si="69"/>
        <v/>
      </c>
    </row>
    <row r="808" spans="2:5" x14ac:dyDescent="0.25">
      <c r="B808" s="356"/>
      <c r="C808" s="348">
        <v>21</v>
      </c>
      <c r="D808" s="363" t="str">
        <f t="shared" si="70"/>
        <v/>
      </c>
      <c r="E808" s="366" t="str">
        <f t="shared" si="69"/>
        <v/>
      </c>
    </row>
    <row r="809" spans="2:5" x14ac:dyDescent="0.25">
      <c r="B809" s="356"/>
      <c r="C809" s="348">
        <v>22</v>
      </c>
      <c r="D809" s="363" t="str">
        <f t="shared" si="70"/>
        <v/>
      </c>
      <c r="E809" s="366" t="str">
        <f t="shared" si="69"/>
        <v/>
      </c>
    </row>
    <row r="810" spans="2:5" x14ac:dyDescent="0.25">
      <c r="B810" s="356"/>
      <c r="C810" s="348">
        <v>23</v>
      </c>
      <c r="D810" s="363" t="str">
        <f t="shared" si="70"/>
        <v/>
      </c>
      <c r="E810" s="366" t="str">
        <f t="shared" si="69"/>
        <v/>
      </c>
    </row>
    <row r="811" spans="2:5" x14ac:dyDescent="0.25">
      <c r="B811" s="356"/>
      <c r="C811" s="348">
        <v>24</v>
      </c>
      <c r="D811" s="363" t="str">
        <f t="shared" si="70"/>
        <v/>
      </c>
      <c r="E811" s="366" t="str">
        <f t="shared" si="69"/>
        <v/>
      </c>
    </row>
    <row r="812" spans="2:5" x14ac:dyDescent="0.25">
      <c r="B812" s="356"/>
      <c r="C812" s="348">
        <v>25</v>
      </c>
      <c r="D812" s="363" t="str">
        <f t="shared" si="70"/>
        <v/>
      </c>
      <c r="E812" s="366" t="str">
        <f t="shared" si="69"/>
        <v/>
      </c>
    </row>
    <row r="813" spans="2:5" x14ac:dyDescent="0.25">
      <c r="B813" s="356"/>
      <c r="C813" s="348">
        <v>26</v>
      </c>
      <c r="D813" s="363" t="str">
        <f t="shared" si="70"/>
        <v/>
      </c>
      <c r="E813" s="366" t="str">
        <f t="shared" si="69"/>
        <v/>
      </c>
    </row>
    <row r="814" spans="2:5" x14ac:dyDescent="0.25">
      <c r="B814" s="356"/>
      <c r="C814" s="348">
        <v>27</v>
      </c>
      <c r="D814" s="363" t="str">
        <f t="shared" si="70"/>
        <v/>
      </c>
      <c r="E814" s="366" t="str">
        <f t="shared" si="69"/>
        <v/>
      </c>
    </row>
    <row r="815" spans="2:5" x14ac:dyDescent="0.25">
      <c r="B815" s="356"/>
      <c r="C815" s="348">
        <v>28</v>
      </c>
      <c r="D815" s="363" t="str">
        <f t="shared" si="70"/>
        <v/>
      </c>
      <c r="E815" s="366" t="str">
        <f t="shared" si="69"/>
        <v/>
      </c>
    </row>
    <row r="816" spans="2:5" x14ac:dyDescent="0.25">
      <c r="B816" s="356"/>
      <c r="C816" s="348">
        <v>29</v>
      </c>
      <c r="D816" s="363" t="str">
        <f t="shared" si="70"/>
        <v/>
      </c>
      <c r="E816" s="366" t="str">
        <f t="shared" si="69"/>
        <v/>
      </c>
    </row>
    <row r="817" spans="2:5" x14ac:dyDescent="0.25">
      <c r="B817" s="356"/>
      <c r="C817" s="348">
        <v>30</v>
      </c>
      <c r="D817" s="363" t="str">
        <f t="shared" si="70"/>
        <v/>
      </c>
      <c r="E817" s="366" t="str">
        <f t="shared" si="69"/>
        <v/>
      </c>
    </row>
    <row r="818" spans="2:5" x14ac:dyDescent="0.25">
      <c r="B818" s="356"/>
      <c r="C818" s="348">
        <v>31</v>
      </c>
      <c r="D818" s="363" t="str">
        <f t="shared" si="70"/>
        <v/>
      </c>
      <c r="E818" s="366" t="str">
        <f t="shared" si="69"/>
        <v/>
      </c>
    </row>
    <row r="819" spans="2:5" x14ac:dyDescent="0.25">
      <c r="B819" s="356"/>
      <c r="C819" s="348">
        <v>32</v>
      </c>
      <c r="D819" s="363" t="str">
        <f t="shared" si="70"/>
        <v/>
      </c>
      <c r="E819" s="366" t="str">
        <f t="shared" si="69"/>
        <v/>
      </c>
    </row>
    <row r="820" spans="2:5" x14ac:dyDescent="0.25">
      <c r="B820" s="356"/>
      <c r="C820" s="348">
        <v>33</v>
      </c>
      <c r="D820" s="363" t="str">
        <f t="shared" si="70"/>
        <v/>
      </c>
      <c r="E820" s="366" t="str">
        <f t="shared" si="69"/>
        <v/>
      </c>
    </row>
    <row r="821" spans="2:5" x14ac:dyDescent="0.25">
      <c r="B821" s="356"/>
      <c r="C821" s="348">
        <v>34</v>
      </c>
      <c r="D821" s="363" t="str">
        <f t="shared" si="70"/>
        <v/>
      </c>
      <c r="E821" s="366" t="str">
        <f t="shared" si="69"/>
        <v/>
      </c>
    </row>
    <row r="822" spans="2:5" x14ac:dyDescent="0.25">
      <c r="B822" s="356"/>
      <c r="C822" s="348">
        <v>35</v>
      </c>
      <c r="D822" s="363" t="str">
        <f t="shared" si="70"/>
        <v/>
      </c>
      <c r="E822" s="366" t="str">
        <f t="shared" si="69"/>
        <v/>
      </c>
    </row>
    <row r="823" spans="2:5" x14ac:dyDescent="0.25">
      <c r="B823" s="356"/>
      <c r="C823" s="348">
        <v>36</v>
      </c>
      <c r="D823" s="363" t="str">
        <f t="shared" si="70"/>
        <v/>
      </c>
      <c r="E823" s="366" t="str">
        <f t="shared" si="69"/>
        <v/>
      </c>
    </row>
    <row r="824" spans="2:5" x14ac:dyDescent="0.25">
      <c r="B824" s="356"/>
      <c r="C824" s="348">
        <v>37</v>
      </c>
      <c r="D824" s="363" t="str">
        <f t="shared" si="70"/>
        <v/>
      </c>
      <c r="E824" s="366" t="str">
        <f t="shared" si="69"/>
        <v/>
      </c>
    </row>
    <row r="825" spans="2:5" x14ac:dyDescent="0.25">
      <c r="B825" s="356"/>
      <c r="C825" s="348">
        <v>38</v>
      </c>
      <c r="D825" s="363" t="str">
        <f t="shared" si="70"/>
        <v/>
      </c>
      <c r="E825" s="366" t="str">
        <f t="shared" si="69"/>
        <v/>
      </c>
    </row>
    <row r="826" spans="2:5" x14ac:dyDescent="0.25">
      <c r="B826" s="356"/>
      <c r="C826" s="348">
        <v>39</v>
      </c>
      <c r="D826" s="363" t="str">
        <f t="shared" si="70"/>
        <v/>
      </c>
      <c r="E826" s="366" t="str">
        <f t="shared" si="69"/>
        <v/>
      </c>
    </row>
    <row r="827" spans="2:5" x14ac:dyDescent="0.25">
      <c r="B827" s="356"/>
      <c r="C827" s="348">
        <v>40</v>
      </c>
      <c r="D827" s="363" t="str">
        <f t="shared" si="70"/>
        <v/>
      </c>
      <c r="E827" s="366" t="str">
        <f t="shared" si="69"/>
        <v/>
      </c>
    </row>
    <row r="828" spans="2:5" x14ac:dyDescent="0.25">
      <c r="B828" s="356"/>
      <c r="C828" s="348">
        <v>41</v>
      </c>
      <c r="D828" s="363" t="str">
        <f t="shared" si="70"/>
        <v/>
      </c>
      <c r="E828" s="366" t="str">
        <f t="shared" si="69"/>
        <v/>
      </c>
    </row>
    <row r="829" spans="2:5" x14ac:dyDescent="0.25">
      <c r="B829" s="356"/>
      <c r="C829" s="348">
        <v>42</v>
      </c>
      <c r="D829" s="363" t="str">
        <f t="shared" si="70"/>
        <v/>
      </c>
      <c r="E829" s="366" t="str">
        <f t="shared" si="69"/>
        <v/>
      </c>
    </row>
    <row r="830" spans="2:5" x14ac:dyDescent="0.25">
      <c r="B830" s="356"/>
      <c r="C830" s="348">
        <v>43</v>
      </c>
      <c r="D830" s="363" t="str">
        <f t="shared" si="70"/>
        <v/>
      </c>
      <c r="E830" s="366" t="str">
        <f t="shared" si="69"/>
        <v/>
      </c>
    </row>
    <row r="831" spans="2:5" x14ac:dyDescent="0.25">
      <c r="B831" s="356"/>
      <c r="C831" s="348">
        <v>44</v>
      </c>
      <c r="D831" s="363" t="str">
        <f t="shared" si="70"/>
        <v/>
      </c>
      <c r="E831" s="366" t="str">
        <f t="shared" si="69"/>
        <v/>
      </c>
    </row>
    <row r="832" spans="2:5" x14ac:dyDescent="0.25">
      <c r="B832" s="356"/>
      <c r="C832" s="348">
        <v>45</v>
      </c>
      <c r="D832" s="363" t="str">
        <f t="shared" si="70"/>
        <v/>
      </c>
      <c r="E832" s="366" t="str">
        <f t="shared" si="69"/>
        <v/>
      </c>
    </row>
    <row r="833" spans="2:6" x14ac:dyDescent="0.25">
      <c r="B833" s="356"/>
      <c r="C833" s="348">
        <v>46</v>
      </c>
      <c r="D833" s="363" t="str">
        <f t="shared" si="70"/>
        <v/>
      </c>
      <c r="E833" s="366" t="str">
        <f t="shared" si="69"/>
        <v/>
      </c>
    </row>
    <row r="834" spans="2:6" x14ac:dyDescent="0.25">
      <c r="B834" s="356"/>
      <c r="C834" s="348">
        <v>47</v>
      </c>
      <c r="D834" s="363" t="str">
        <f t="shared" si="70"/>
        <v/>
      </c>
      <c r="E834" s="366" t="str">
        <f t="shared" si="69"/>
        <v/>
      </c>
    </row>
    <row r="835" spans="2:6" x14ac:dyDescent="0.25">
      <c r="B835" s="356"/>
      <c r="C835" s="348">
        <v>48</v>
      </c>
      <c r="D835" s="363" t="str">
        <f t="shared" si="70"/>
        <v/>
      </c>
      <c r="E835" s="366" t="str">
        <f t="shared" si="69"/>
        <v/>
      </c>
    </row>
    <row r="836" spans="2:6" x14ac:dyDescent="0.25">
      <c r="B836" s="356"/>
      <c r="C836" s="348">
        <v>49</v>
      </c>
      <c r="D836" s="363" t="str">
        <f t="shared" si="70"/>
        <v/>
      </c>
      <c r="E836" s="366" t="str">
        <f t="shared" si="69"/>
        <v/>
      </c>
    </row>
    <row r="837" spans="2:6" x14ac:dyDescent="0.25">
      <c r="B837" s="356"/>
      <c r="C837" s="348">
        <v>50</v>
      </c>
      <c r="D837" s="363" t="str">
        <f t="shared" si="70"/>
        <v/>
      </c>
      <c r="E837" s="366" t="str">
        <f t="shared" si="69"/>
        <v/>
      </c>
    </row>
    <row r="838" spans="2:6" x14ac:dyDescent="0.25">
      <c r="B838" s="356"/>
      <c r="C838" s="348">
        <v>51</v>
      </c>
      <c r="D838" s="363" t="str">
        <f t="shared" si="70"/>
        <v/>
      </c>
      <c r="E838" s="366" t="str">
        <f t="shared" si="69"/>
        <v/>
      </c>
    </row>
    <row r="839" spans="2:6" x14ac:dyDescent="0.25">
      <c r="B839" s="356"/>
      <c r="C839" s="348">
        <v>52</v>
      </c>
      <c r="D839" s="363" t="str">
        <f t="shared" si="70"/>
        <v/>
      </c>
      <c r="E839" s="366" t="str">
        <f t="shared" si="69"/>
        <v/>
      </c>
    </row>
    <row r="840" spans="2:6" x14ac:dyDescent="0.25">
      <c r="B840" s="356"/>
      <c r="C840" s="359">
        <v>53</v>
      </c>
      <c r="D840" s="363" t="str">
        <f t="shared" si="70"/>
        <v/>
      </c>
      <c r="E840" s="366" t="str">
        <f t="shared" si="69"/>
        <v/>
      </c>
    </row>
    <row r="841" spans="2:6" x14ac:dyDescent="0.25">
      <c r="B841" s="356"/>
      <c r="C841" s="349" t="s">
        <v>237</v>
      </c>
      <c r="D841" s="370"/>
      <c r="E841" s="371"/>
      <c r="F841" s="361" t="s">
        <v>245</v>
      </c>
    </row>
    <row r="842" spans="2:6" x14ac:dyDescent="0.25">
      <c r="B842" s="356"/>
      <c r="C842" s="349" t="s">
        <v>238</v>
      </c>
      <c r="D842" s="370"/>
      <c r="E842" s="371"/>
    </row>
    <row r="843" spans="2:6" x14ac:dyDescent="0.25">
      <c r="B843" s="356"/>
      <c r="C843" s="349" t="s">
        <v>239</v>
      </c>
      <c r="D843" s="370"/>
      <c r="E843" s="371"/>
    </row>
    <row r="844" spans="2:6" x14ac:dyDescent="0.25">
      <c r="B844" s="356"/>
      <c r="C844" s="349" t="s">
        <v>240</v>
      </c>
      <c r="D844" s="370"/>
      <c r="E844" s="371"/>
    </row>
    <row r="845" spans="2:6" x14ac:dyDescent="0.25">
      <c r="B845" s="356"/>
      <c r="C845" s="349" t="s">
        <v>241</v>
      </c>
      <c r="D845" s="370"/>
      <c r="E845" s="371"/>
    </row>
    <row r="846" spans="2:6" x14ac:dyDescent="0.25">
      <c r="B846" s="357" t="s">
        <v>223</v>
      </c>
      <c r="C846" s="358">
        <v>1</v>
      </c>
      <c r="D846" s="363">
        <f>D426</f>
        <v>0</v>
      </c>
      <c r="E846" s="366">
        <f>IF(D846&lt;&gt;"",D$428,"")</f>
        <v>0</v>
      </c>
    </row>
    <row r="847" spans="2:6" x14ac:dyDescent="0.25">
      <c r="B847" s="356"/>
      <c r="C847" s="348">
        <v>2</v>
      </c>
      <c r="D847" s="363" t="str">
        <f>IF($C847&lt;=D$427,D846+7,"")</f>
        <v/>
      </c>
      <c r="E847" s="366" t="str">
        <f t="shared" ref="E847:E898" si="71">IF(D847&lt;&gt;"",D$428,"")</f>
        <v/>
      </c>
    </row>
    <row r="848" spans="2:6" x14ac:dyDescent="0.25">
      <c r="B848" s="356"/>
      <c r="C848" s="348">
        <v>3</v>
      </c>
      <c r="D848" s="363" t="str">
        <f t="shared" ref="D848:D898" si="72">IF($C848&lt;=D$427,D847+7,"")</f>
        <v/>
      </c>
      <c r="E848" s="366" t="str">
        <f t="shared" si="71"/>
        <v/>
      </c>
    </row>
    <row r="849" spans="2:5" x14ac:dyDescent="0.25">
      <c r="B849" s="356"/>
      <c r="C849" s="348">
        <v>4</v>
      </c>
      <c r="D849" s="363" t="str">
        <f t="shared" si="72"/>
        <v/>
      </c>
      <c r="E849" s="366" t="str">
        <f t="shared" si="71"/>
        <v/>
      </c>
    </row>
    <row r="850" spans="2:5" x14ac:dyDescent="0.25">
      <c r="C850" s="348">
        <v>5</v>
      </c>
      <c r="D850" s="363" t="str">
        <f t="shared" si="72"/>
        <v/>
      </c>
      <c r="E850" s="366" t="str">
        <f t="shared" si="71"/>
        <v/>
      </c>
    </row>
    <row r="851" spans="2:5" x14ac:dyDescent="0.25">
      <c r="C851" s="348">
        <v>6</v>
      </c>
      <c r="D851" s="363" t="str">
        <f t="shared" si="72"/>
        <v/>
      </c>
      <c r="E851" s="366" t="str">
        <f t="shared" si="71"/>
        <v/>
      </c>
    </row>
    <row r="852" spans="2:5" x14ac:dyDescent="0.25">
      <c r="C852" s="348">
        <v>7</v>
      </c>
      <c r="D852" s="363" t="str">
        <f t="shared" si="72"/>
        <v/>
      </c>
      <c r="E852" s="366" t="str">
        <f t="shared" si="71"/>
        <v/>
      </c>
    </row>
    <row r="853" spans="2:5" x14ac:dyDescent="0.25">
      <c r="C853" s="348">
        <v>8</v>
      </c>
      <c r="D853" s="363" t="str">
        <f t="shared" si="72"/>
        <v/>
      </c>
      <c r="E853" s="366" t="str">
        <f t="shared" si="71"/>
        <v/>
      </c>
    </row>
    <row r="854" spans="2:5" x14ac:dyDescent="0.25">
      <c r="C854" s="348">
        <v>9</v>
      </c>
      <c r="D854" s="363" t="str">
        <f t="shared" si="72"/>
        <v/>
      </c>
      <c r="E854" s="366" t="str">
        <f t="shared" si="71"/>
        <v/>
      </c>
    </row>
    <row r="855" spans="2:5" x14ac:dyDescent="0.25">
      <c r="C855" s="348">
        <v>10</v>
      </c>
      <c r="D855" s="363" t="str">
        <f t="shared" si="72"/>
        <v/>
      </c>
      <c r="E855" s="366" t="str">
        <f t="shared" si="71"/>
        <v/>
      </c>
    </row>
    <row r="856" spans="2:5" x14ac:dyDescent="0.25">
      <c r="C856" s="348">
        <v>11</v>
      </c>
      <c r="D856" s="363" t="str">
        <f t="shared" si="72"/>
        <v/>
      </c>
      <c r="E856" s="366" t="str">
        <f t="shared" si="71"/>
        <v/>
      </c>
    </row>
    <row r="857" spans="2:5" x14ac:dyDescent="0.25">
      <c r="C857" s="348">
        <v>12</v>
      </c>
      <c r="D857" s="363" t="str">
        <f t="shared" si="72"/>
        <v/>
      </c>
      <c r="E857" s="366" t="str">
        <f t="shared" si="71"/>
        <v/>
      </c>
    </row>
    <row r="858" spans="2:5" x14ac:dyDescent="0.25">
      <c r="C858" s="348">
        <v>13</v>
      </c>
      <c r="D858" s="363" t="str">
        <f t="shared" si="72"/>
        <v/>
      </c>
      <c r="E858" s="366" t="str">
        <f t="shared" si="71"/>
        <v/>
      </c>
    </row>
    <row r="859" spans="2:5" x14ac:dyDescent="0.25">
      <c r="C859" s="348">
        <v>14</v>
      </c>
      <c r="D859" s="363" t="str">
        <f t="shared" si="72"/>
        <v/>
      </c>
      <c r="E859" s="366" t="str">
        <f t="shared" si="71"/>
        <v/>
      </c>
    </row>
    <row r="860" spans="2:5" x14ac:dyDescent="0.25">
      <c r="C860" s="348">
        <v>15</v>
      </c>
      <c r="D860" s="363" t="str">
        <f t="shared" si="72"/>
        <v/>
      </c>
      <c r="E860" s="366" t="str">
        <f t="shared" si="71"/>
        <v/>
      </c>
    </row>
    <row r="861" spans="2:5" x14ac:dyDescent="0.25">
      <c r="C861" s="348">
        <v>16</v>
      </c>
      <c r="D861" s="363" t="str">
        <f t="shared" si="72"/>
        <v/>
      </c>
      <c r="E861" s="366" t="str">
        <f t="shared" si="71"/>
        <v/>
      </c>
    </row>
    <row r="862" spans="2:5" x14ac:dyDescent="0.25">
      <c r="C862" s="348">
        <v>17</v>
      </c>
      <c r="D862" s="363" t="str">
        <f t="shared" si="72"/>
        <v/>
      </c>
      <c r="E862" s="366" t="str">
        <f t="shared" si="71"/>
        <v/>
      </c>
    </row>
    <row r="863" spans="2:5" x14ac:dyDescent="0.25">
      <c r="C863" s="348">
        <v>18</v>
      </c>
      <c r="D863" s="363" t="str">
        <f t="shared" si="72"/>
        <v/>
      </c>
      <c r="E863" s="366" t="str">
        <f t="shared" si="71"/>
        <v/>
      </c>
    </row>
    <row r="864" spans="2:5" x14ac:dyDescent="0.25">
      <c r="C864" s="348">
        <v>19</v>
      </c>
      <c r="D864" s="363" t="str">
        <f t="shared" si="72"/>
        <v/>
      </c>
      <c r="E864" s="366" t="str">
        <f t="shared" si="71"/>
        <v/>
      </c>
    </row>
    <row r="865" spans="3:5" x14ac:dyDescent="0.25">
      <c r="C865" s="348">
        <v>20</v>
      </c>
      <c r="D865" s="363" t="str">
        <f t="shared" si="72"/>
        <v/>
      </c>
      <c r="E865" s="366" t="str">
        <f t="shared" si="71"/>
        <v/>
      </c>
    </row>
    <row r="866" spans="3:5" x14ac:dyDescent="0.25">
      <c r="C866" s="348">
        <v>21</v>
      </c>
      <c r="D866" s="363" t="str">
        <f t="shared" si="72"/>
        <v/>
      </c>
      <c r="E866" s="366" t="str">
        <f t="shared" si="71"/>
        <v/>
      </c>
    </row>
    <row r="867" spans="3:5" x14ac:dyDescent="0.25">
      <c r="C867" s="348">
        <v>22</v>
      </c>
      <c r="D867" s="363" t="str">
        <f t="shared" si="72"/>
        <v/>
      </c>
      <c r="E867" s="366" t="str">
        <f t="shared" si="71"/>
        <v/>
      </c>
    </row>
    <row r="868" spans="3:5" x14ac:dyDescent="0.25">
      <c r="C868" s="348">
        <v>23</v>
      </c>
      <c r="D868" s="363" t="str">
        <f t="shared" si="72"/>
        <v/>
      </c>
      <c r="E868" s="366" t="str">
        <f t="shared" si="71"/>
        <v/>
      </c>
    </row>
    <row r="869" spans="3:5" x14ac:dyDescent="0.25">
      <c r="C869" s="348">
        <v>24</v>
      </c>
      <c r="D869" s="363" t="str">
        <f t="shared" si="72"/>
        <v/>
      </c>
      <c r="E869" s="366" t="str">
        <f t="shared" si="71"/>
        <v/>
      </c>
    </row>
    <row r="870" spans="3:5" x14ac:dyDescent="0.25">
      <c r="C870" s="348">
        <v>25</v>
      </c>
      <c r="D870" s="363" t="str">
        <f t="shared" si="72"/>
        <v/>
      </c>
      <c r="E870" s="366" t="str">
        <f t="shared" si="71"/>
        <v/>
      </c>
    </row>
    <row r="871" spans="3:5" x14ac:dyDescent="0.25">
      <c r="C871" s="348">
        <v>26</v>
      </c>
      <c r="D871" s="363" t="str">
        <f t="shared" si="72"/>
        <v/>
      </c>
      <c r="E871" s="366" t="str">
        <f t="shared" si="71"/>
        <v/>
      </c>
    </row>
    <row r="872" spans="3:5" x14ac:dyDescent="0.25">
      <c r="C872" s="348">
        <v>27</v>
      </c>
      <c r="D872" s="363" t="str">
        <f t="shared" si="72"/>
        <v/>
      </c>
      <c r="E872" s="366" t="str">
        <f t="shared" si="71"/>
        <v/>
      </c>
    </row>
    <row r="873" spans="3:5" x14ac:dyDescent="0.25">
      <c r="C873" s="348">
        <v>28</v>
      </c>
      <c r="D873" s="363" t="str">
        <f t="shared" si="72"/>
        <v/>
      </c>
      <c r="E873" s="366" t="str">
        <f t="shared" si="71"/>
        <v/>
      </c>
    </row>
    <row r="874" spans="3:5" x14ac:dyDescent="0.25">
      <c r="C874" s="348">
        <v>29</v>
      </c>
      <c r="D874" s="363" t="str">
        <f t="shared" si="72"/>
        <v/>
      </c>
      <c r="E874" s="366" t="str">
        <f t="shared" si="71"/>
        <v/>
      </c>
    </row>
    <row r="875" spans="3:5" x14ac:dyDescent="0.25">
      <c r="C875" s="348">
        <v>30</v>
      </c>
      <c r="D875" s="363" t="str">
        <f t="shared" si="72"/>
        <v/>
      </c>
      <c r="E875" s="366" t="str">
        <f t="shared" si="71"/>
        <v/>
      </c>
    </row>
    <row r="876" spans="3:5" x14ac:dyDescent="0.25">
      <c r="C876" s="348">
        <v>31</v>
      </c>
      <c r="D876" s="363" t="str">
        <f t="shared" si="72"/>
        <v/>
      </c>
      <c r="E876" s="366" t="str">
        <f t="shared" si="71"/>
        <v/>
      </c>
    </row>
    <row r="877" spans="3:5" x14ac:dyDescent="0.25">
      <c r="C877" s="348">
        <v>32</v>
      </c>
      <c r="D877" s="363" t="str">
        <f t="shared" si="72"/>
        <v/>
      </c>
      <c r="E877" s="366" t="str">
        <f t="shared" si="71"/>
        <v/>
      </c>
    </row>
    <row r="878" spans="3:5" x14ac:dyDescent="0.25">
      <c r="C878" s="348">
        <v>33</v>
      </c>
      <c r="D878" s="363" t="str">
        <f t="shared" si="72"/>
        <v/>
      </c>
      <c r="E878" s="366" t="str">
        <f t="shared" si="71"/>
        <v/>
      </c>
    </row>
    <row r="879" spans="3:5" x14ac:dyDescent="0.25">
      <c r="C879" s="348">
        <v>34</v>
      </c>
      <c r="D879" s="363" t="str">
        <f t="shared" si="72"/>
        <v/>
      </c>
      <c r="E879" s="366" t="str">
        <f t="shared" si="71"/>
        <v/>
      </c>
    </row>
    <row r="880" spans="3:5" x14ac:dyDescent="0.25">
      <c r="C880" s="348">
        <v>35</v>
      </c>
      <c r="D880" s="363" t="str">
        <f t="shared" si="72"/>
        <v/>
      </c>
      <c r="E880" s="366" t="str">
        <f t="shared" si="71"/>
        <v/>
      </c>
    </row>
    <row r="881" spans="3:5" x14ac:dyDescent="0.25">
      <c r="C881" s="348">
        <v>36</v>
      </c>
      <c r="D881" s="363" t="str">
        <f t="shared" si="72"/>
        <v/>
      </c>
      <c r="E881" s="366" t="str">
        <f t="shared" si="71"/>
        <v/>
      </c>
    </row>
    <row r="882" spans="3:5" x14ac:dyDescent="0.25">
      <c r="C882" s="348">
        <v>37</v>
      </c>
      <c r="D882" s="363" t="str">
        <f t="shared" si="72"/>
        <v/>
      </c>
      <c r="E882" s="366" t="str">
        <f t="shared" si="71"/>
        <v/>
      </c>
    </row>
    <row r="883" spans="3:5" x14ac:dyDescent="0.25">
      <c r="C883" s="348">
        <v>38</v>
      </c>
      <c r="D883" s="363" t="str">
        <f t="shared" si="72"/>
        <v/>
      </c>
      <c r="E883" s="366" t="str">
        <f t="shared" si="71"/>
        <v/>
      </c>
    </row>
    <row r="884" spans="3:5" x14ac:dyDescent="0.25">
      <c r="C884" s="348">
        <v>39</v>
      </c>
      <c r="D884" s="363" t="str">
        <f t="shared" si="72"/>
        <v/>
      </c>
      <c r="E884" s="366" t="str">
        <f t="shared" si="71"/>
        <v/>
      </c>
    </row>
    <row r="885" spans="3:5" x14ac:dyDescent="0.25">
      <c r="C885" s="348">
        <v>40</v>
      </c>
      <c r="D885" s="363" t="str">
        <f t="shared" si="72"/>
        <v/>
      </c>
      <c r="E885" s="366" t="str">
        <f t="shared" si="71"/>
        <v/>
      </c>
    </row>
    <row r="886" spans="3:5" x14ac:dyDescent="0.25">
      <c r="C886" s="348">
        <v>41</v>
      </c>
      <c r="D886" s="363" t="str">
        <f t="shared" si="72"/>
        <v/>
      </c>
      <c r="E886" s="366" t="str">
        <f t="shared" si="71"/>
        <v/>
      </c>
    </row>
    <row r="887" spans="3:5" x14ac:dyDescent="0.25">
      <c r="C887" s="348">
        <v>42</v>
      </c>
      <c r="D887" s="363" t="str">
        <f t="shared" si="72"/>
        <v/>
      </c>
      <c r="E887" s="366" t="str">
        <f t="shared" si="71"/>
        <v/>
      </c>
    </row>
    <row r="888" spans="3:5" x14ac:dyDescent="0.25">
      <c r="C888" s="348">
        <v>43</v>
      </c>
      <c r="D888" s="363" t="str">
        <f t="shared" si="72"/>
        <v/>
      </c>
      <c r="E888" s="366" t="str">
        <f t="shared" si="71"/>
        <v/>
      </c>
    </row>
    <row r="889" spans="3:5" x14ac:dyDescent="0.25">
      <c r="C889" s="348">
        <v>44</v>
      </c>
      <c r="D889" s="363" t="str">
        <f t="shared" si="72"/>
        <v/>
      </c>
      <c r="E889" s="366" t="str">
        <f t="shared" si="71"/>
        <v/>
      </c>
    </row>
    <row r="890" spans="3:5" x14ac:dyDescent="0.25">
      <c r="C890" s="348">
        <v>45</v>
      </c>
      <c r="D890" s="363" t="str">
        <f t="shared" si="72"/>
        <v/>
      </c>
      <c r="E890" s="366" t="str">
        <f t="shared" si="71"/>
        <v/>
      </c>
    </row>
    <row r="891" spans="3:5" x14ac:dyDescent="0.25">
      <c r="C891" s="348">
        <v>46</v>
      </c>
      <c r="D891" s="363" t="str">
        <f t="shared" si="72"/>
        <v/>
      </c>
      <c r="E891" s="366" t="str">
        <f t="shared" si="71"/>
        <v/>
      </c>
    </row>
    <row r="892" spans="3:5" x14ac:dyDescent="0.25">
      <c r="C892" s="348">
        <v>47</v>
      </c>
      <c r="D892" s="363" t="str">
        <f t="shared" si="72"/>
        <v/>
      </c>
      <c r="E892" s="366" t="str">
        <f t="shared" si="71"/>
        <v/>
      </c>
    </row>
    <row r="893" spans="3:5" x14ac:dyDescent="0.25">
      <c r="C893" s="348">
        <v>48</v>
      </c>
      <c r="D893" s="363" t="str">
        <f t="shared" si="72"/>
        <v/>
      </c>
      <c r="E893" s="366" t="str">
        <f t="shared" si="71"/>
        <v/>
      </c>
    </row>
    <row r="894" spans="3:5" x14ac:dyDescent="0.25">
      <c r="C894" s="348">
        <v>49</v>
      </c>
      <c r="D894" s="363" t="str">
        <f t="shared" si="72"/>
        <v/>
      </c>
      <c r="E894" s="366" t="str">
        <f t="shared" si="71"/>
        <v/>
      </c>
    </row>
    <row r="895" spans="3:5" x14ac:dyDescent="0.25">
      <c r="C895" s="348">
        <v>50</v>
      </c>
      <c r="D895" s="363" t="str">
        <f t="shared" si="72"/>
        <v/>
      </c>
      <c r="E895" s="366" t="str">
        <f t="shared" si="71"/>
        <v/>
      </c>
    </row>
    <row r="896" spans="3:5" x14ac:dyDescent="0.25">
      <c r="C896" s="348">
        <v>51</v>
      </c>
      <c r="D896" s="363" t="str">
        <f t="shared" si="72"/>
        <v/>
      </c>
      <c r="E896" s="366" t="str">
        <f t="shared" si="71"/>
        <v/>
      </c>
    </row>
    <row r="897" spans="2:6" x14ac:dyDescent="0.25">
      <c r="C897" s="348">
        <v>52</v>
      </c>
      <c r="D897" s="363" t="str">
        <f t="shared" si="72"/>
        <v/>
      </c>
      <c r="E897" s="366" t="str">
        <f t="shared" si="71"/>
        <v/>
      </c>
    </row>
    <row r="898" spans="2:6" x14ac:dyDescent="0.25">
      <c r="C898" s="348">
        <v>53</v>
      </c>
      <c r="D898" s="363" t="str">
        <f t="shared" si="72"/>
        <v/>
      </c>
      <c r="E898" s="366" t="str">
        <f t="shared" si="71"/>
        <v/>
      </c>
    </row>
    <row r="899" spans="2:6" x14ac:dyDescent="0.25">
      <c r="B899" s="356"/>
      <c r="C899" s="349" t="s">
        <v>237</v>
      </c>
      <c r="D899" s="370"/>
      <c r="E899" s="371"/>
      <c r="F899" s="361" t="s">
        <v>246</v>
      </c>
    </row>
    <row r="900" spans="2:6" x14ac:dyDescent="0.25">
      <c r="B900" s="356"/>
      <c r="C900" s="349" t="s">
        <v>238</v>
      </c>
      <c r="D900" s="370"/>
      <c r="E900" s="371"/>
    </row>
    <row r="901" spans="2:6" x14ac:dyDescent="0.25">
      <c r="B901" s="356"/>
      <c r="C901" s="349" t="s">
        <v>239</v>
      </c>
      <c r="D901" s="370"/>
      <c r="E901" s="371"/>
    </row>
    <row r="902" spans="2:6" x14ac:dyDescent="0.25">
      <c r="B902" s="356"/>
      <c r="C902" s="349" t="s">
        <v>240</v>
      </c>
      <c r="D902" s="370"/>
      <c r="E902" s="371"/>
    </row>
    <row r="903" spans="2:6" x14ac:dyDescent="0.25">
      <c r="B903" s="356"/>
      <c r="C903" s="349" t="s">
        <v>241</v>
      </c>
      <c r="D903" s="370"/>
      <c r="E903" s="371"/>
    </row>
    <row r="904" spans="2:6" x14ac:dyDescent="0.25">
      <c r="B904" s="360" t="s">
        <v>224</v>
      </c>
      <c r="C904" s="358">
        <v>1</v>
      </c>
      <c r="D904" s="363">
        <f>D431</f>
        <v>0</v>
      </c>
      <c r="E904" s="366">
        <f>IF(D904&lt;&gt;"",D$433,"")</f>
        <v>0</v>
      </c>
    </row>
    <row r="905" spans="2:6" x14ac:dyDescent="0.25">
      <c r="C905" s="348">
        <v>2</v>
      </c>
      <c r="D905" s="363" t="str">
        <f>IF($C905&lt;=D$432,D904+7,"")</f>
        <v/>
      </c>
      <c r="E905" s="366" t="str">
        <f t="shared" ref="E905:E956" si="73">IF(D905&lt;&gt;"",D$433,"")</f>
        <v/>
      </c>
    </row>
    <row r="906" spans="2:6" x14ac:dyDescent="0.25">
      <c r="C906" s="348">
        <v>3</v>
      </c>
      <c r="D906" s="363" t="str">
        <f t="shared" ref="D906:D956" si="74">IF($C906&lt;=D$432,D905+7,"")</f>
        <v/>
      </c>
      <c r="E906" s="366" t="str">
        <f t="shared" si="73"/>
        <v/>
      </c>
    </row>
    <row r="907" spans="2:6" x14ac:dyDescent="0.25">
      <c r="C907" s="348">
        <v>4</v>
      </c>
      <c r="D907" s="363" t="str">
        <f t="shared" si="74"/>
        <v/>
      </c>
      <c r="E907" s="366" t="str">
        <f t="shared" si="73"/>
        <v/>
      </c>
    </row>
    <row r="908" spans="2:6" x14ac:dyDescent="0.25">
      <c r="C908" s="348">
        <v>5</v>
      </c>
      <c r="D908" s="363" t="str">
        <f t="shared" si="74"/>
        <v/>
      </c>
      <c r="E908" s="366" t="str">
        <f t="shared" si="73"/>
        <v/>
      </c>
    </row>
    <row r="909" spans="2:6" x14ac:dyDescent="0.25">
      <c r="C909" s="348">
        <v>6</v>
      </c>
      <c r="D909" s="363" t="str">
        <f t="shared" si="74"/>
        <v/>
      </c>
      <c r="E909" s="366" t="str">
        <f t="shared" si="73"/>
        <v/>
      </c>
    </row>
    <row r="910" spans="2:6" x14ac:dyDescent="0.25">
      <c r="C910" s="348">
        <v>7</v>
      </c>
      <c r="D910" s="363" t="str">
        <f t="shared" si="74"/>
        <v/>
      </c>
      <c r="E910" s="366" t="str">
        <f t="shared" si="73"/>
        <v/>
      </c>
    </row>
    <row r="911" spans="2:6" x14ac:dyDescent="0.25">
      <c r="C911" s="348">
        <v>8</v>
      </c>
      <c r="D911" s="363" t="str">
        <f t="shared" si="74"/>
        <v/>
      </c>
      <c r="E911" s="366" t="str">
        <f t="shared" si="73"/>
        <v/>
      </c>
    </row>
    <row r="912" spans="2:6" x14ac:dyDescent="0.25">
      <c r="C912" s="348">
        <v>9</v>
      </c>
      <c r="D912" s="363" t="str">
        <f t="shared" si="74"/>
        <v/>
      </c>
      <c r="E912" s="366" t="str">
        <f t="shared" si="73"/>
        <v/>
      </c>
    </row>
    <row r="913" spans="3:5" x14ac:dyDescent="0.25">
      <c r="C913" s="348">
        <v>10</v>
      </c>
      <c r="D913" s="363" t="str">
        <f t="shared" si="74"/>
        <v/>
      </c>
      <c r="E913" s="366" t="str">
        <f t="shared" si="73"/>
        <v/>
      </c>
    </row>
    <row r="914" spans="3:5" x14ac:dyDescent="0.25">
      <c r="C914" s="348">
        <v>11</v>
      </c>
      <c r="D914" s="363" t="str">
        <f t="shared" si="74"/>
        <v/>
      </c>
      <c r="E914" s="366" t="str">
        <f t="shared" si="73"/>
        <v/>
      </c>
    </row>
    <row r="915" spans="3:5" x14ac:dyDescent="0.25">
      <c r="C915" s="348">
        <v>12</v>
      </c>
      <c r="D915" s="363" t="str">
        <f t="shared" si="74"/>
        <v/>
      </c>
      <c r="E915" s="366" t="str">
        <f t="shared" si="73"/>
        <v/>
      </c>
    </row>
    <row r="916" spans="3:5" x14ac:dyDescent="0.25">
      <c r="C916" s="348">
        <v>13</v>
      </c>
      <c r="D916" s="363" t="str">
        <f t="shared" si="74"/>
        <v/>
      </c>
      <c r="E916" s="366" t="str">
        <f t="shared" si="73"/>
        <v/>
      </c>
    </row>
    <row r="917" spans="3:5" x14ac:dyDescent="0.25">
      <c r="C917" s="348">
        <v>14</v>
      </c>
      <c r="D917" s="363" t="str">
        <f t="shared" si="74"/>
        <v/>
      </c>
      <c r="E917" s="366" t="str">
        <f t="shared" si="73"/>
        <v/>
      </c>
    </row>
    <row r="918" spans="3:5" x14ac:dyDescent="0.25">
      <c r="C918" s="348">
        <v>15</v>
      </c>
      <c r="D918" s="363" t="str">
        <f t="shared" si="74"/>
        <v/>
      </c>
      <c r="E918" s="366" t="str">
        <f t="shared" si="73"/>
        <v/>
      </c>
    </row>
    <row r="919" spans="3:5" x14ac:dyDescent="0.25">
      <c r="C919" s="348">
        <v>16</v>
      </c>
      <c r="D919" s="363" t="str">
        <f t="shared" si="74"/>
        <v/>
      </c>
      <c r="E919" s="366" t="str">
        <f t="shared" si="73"/>
        <v/>
      </c>
    </row>
    <row r="920" spans="3:5" x14ac:dyDescent="0.25">
      <c r="C920" s="348">
        <v>17</v>
      </c>
      <c r="D920" s="363" t="str">
        <f t="shared" si="74"/>
        <v/>
      </c>
      <c r="E920" s="366" t="str">
        <f t="shared" si="73"/>
        <v/>
      </c>
    </row>
    <row r="921" spans="3:5" x14ac:dyDescent="0.25">
      <c r="C921" s="348">
        <v>18</v>
      </c>
      <c r="D921" s="363" t="str">
        <f t="shared" si="74"/>
        <v/>
      </c>
      <c r="E921" s="366" t="str">
        <f t="shared" si="73"/>
        <v/>
      </c>
    </row>
    <row r="922" spans="3:5" x14ac:dyDescent="0.25">
      <c r="C922" s="348">
        <v>19</v>
      </c>
      <c r="D922" s="363" t="str">
        <f t="shared" si="74"/>
        <v/>
      </c>
      <c r="E922" s="366" t="str">
        <f t="shared" si="73"/>
        <v/>
      </c>
    </row>
    <row r="923" spans="3:5" x14ac:dyDescent="0.25">
      <c r="C923" s="348">
        <v>20</v>
      </c>
      <c r="D923" s="363" t="str">
        <f t="shared" si="74"/>
        <v/>
      </c>
      <c r="E923" s="366" t="str">
        <f t="shared" si="73"/>
        <v/>
      </c>
    </row>
    <row r="924" spans="3:5" x14ac:dyDescent="0.25">
      <c r="C924" s="348">
        <v>21</v>
      </c>
      <c r="D924" s="363" t="str">
        <f t="shared" si="74"/>
        <v/>
      </c>
      <c r="E924" s="366" t="str">
        <f t="shared" si="73"/>
        <v/>
      </c>
    </row>
    <row r="925" spans="3:5" x14ac:dyDescent="0.25">
      <c r="C925" s="348">
        <v>22</v>
      </c>
      <c r="D925" s="363" t="str">
        <f t="shared" si="74"/>
        <v/>
      </c>
      <c r="E925" s="366" t="str">
        <f t="shared" si="73"/>
        <v/>
      </c>
    </row>
    <row r="926" spans="3:5" x14ac:dyDescent="0.25">
      <c r="C926" s="348">
        <v>23</v>
      </c>
      <c r="D926" s="363" t="str">
        <f t="shared" si="74"/>
        <v/>
      </c>
      <c r="E926" s="366" t="str">
        <f t="shared" si="73"/>
        <v/>
      </c>
    </row>
    <row r="927" spans="3:5" x14ac:dyDescent="0.25">
      <c r="C927" s="348">
        <v>24</v>
      </c>
      <c r="D927" s="363" t="str">
        <f t="shared" si="74"/>
        <v/>
      </c>
      <c r="E927" s="366" t="str">
        <f t="shared" si="73"/>
        <v/>
      </c>
    </row>
    <row r="928" spans="3:5" x14ac:dyDescent="0.25">
      <c r="C928" s="348">
        <v>25</v>
      </c>
      <c r="D928" s="363" t="str">
        <f t="shared" si="74"/>
        <v/>
      </c>
      <c r="E928" s="366" t="str">
        <f t="shared" si="73"/>
        <v/>
      </c>
    </row>
    <row r="929" spans="3:5" x14ac:dyDescent="0.25">
      <c r="C929" s="348">
        <v>26</v>
      </c>
      <c r="D929" s="363" t="str">
        <f t="shared" si="74"/>
        <v/>
      </c>
      <c r="E929" s="366" t="str">
        <f t="shared" si="73"/>
        <v/>
      </c>
    </row>
    <row r="930" spans="3:5" x14ac:dyDescent="0.25">
      <c r="C930" s="348">
        <v>27</v>
      </c>
      <c r="D930" s="363" t="str">
        <f t="shared" si="74"/>
        <v/>
      </c>
      <c r="E930" s="366" t="str">
        <f t="shared" si="73"/>
        <v/>
      </c>
    </row>
    <row r="931" spans="3:5" x14ac:dyDescent="0.25">
      <c r="C931" s="348">
        <v>28</v>
      </c>
      <c r="D931" s="363" t="str">
        <f t="shared" si="74"/>
        <v/>
      </c>
      <c r="E931" s="366" t="str">
        <f t="shared" si="73"/>
        <v/>
      </c>
    </row>
    <row r="932" spans="3:5" x14ac:dyDescent="0.25">
      <c r="C932" s="348">
        <v>29</v>
      </c>
      <c r="D932" s="363" t="str">
        <f t="shared" si="74"/>
        <v/>
      </c>
      <c r="E932" s="366" t="str">
        <f t="shared" si="73"/>
        <v/>
      </c>
    </row>
    <row r="933" spans="3:5" x14ac:dyDescent="0.25">
      <c r="C933" s="348">
        <v>30</v>
      </c>
      <c r="D933" s="363" t="str">
        <f t="shared" si="74"/>
        <v/>
      </c>
      <c r="E933" s="366" t="str">
        <f t="shared" si="73"/>
        <v/>
      </c>
    </row>
    <row r="934" spans="3:5" x14ac:dyDescent="0.25">
      <c r="C934" s="348">
        <v>31</v>
      </c>
      <c r="D934" s="363" t="str">
        <f t="shared" si="74"/>
        <v/>
      </c>
      <c r="E934" s="366" t="str">
        <f t="shared" si="73"/>
        <v/>
      </c>
    </row>
    <row r="935" spans="3:5" x14ac:dyDescent="0.25">
      <c r="C935" s="348">
        <v>32</v>
      </c>
      <c r="D935" s="363" t="str">
        <f t="shared" si="74"/>
        <v/>
      </c>
      <c r="E935" s="366" t="str">
        <f t="shared" si="73"/>
        <v/>
      </c>
    </row>
    <row r="936" spans="3:5" x14ac:dyDescent="0.25">
      <c r="C936" s="348">
        <v>33</v>
      </c>
      <c r="D936" s="363" t="str">
        <f t="shared" si="74"/>
        <v/>
      </c>
      <c r="E936" s="366" t="str">
        <f t="shared" si="73"/>
        <v/>
      </c>
    </row>
    <row r="937" spans="3:5" x14ac:dyDescent="0.25">
      <c r="C937" s="348">
        <v>34</v>
      </c>
      <c r="D937" s="363" t="str">
        <f t="shared" si="74"/>
        <v/>
      </c>
      <c r="E937" s="366" t="str">
        <f t="shared" si="73"/>
        <v/>
      </c>
    </row>
    <row r="938" spans="3:5" x14ac:dyDescent="0.25">
      <c r="C938" s="348">
        <v>35</v>
      </c>
      <c r="D938" s="363" t="str">
        <f t="shared" si="74"/>
        <v/>
      </c>
      <c r="E938" s="366" t="str">
        <f t="shared" si="73"/>
        <v/>
      </c>
    </row>
    <row r="939" spans="3:5" x14ac:dyDescent="0.25">
      <c r="C939" s="348">
        <v>36</v>
      </c>
      <c r="D939" s="363" t="str">
        <f t="shared" si="74"/>
        <v/>
      </c>
      <c r="E939" s="366" t="str">
        <f t="shared" si="73"/>
        <v/>
      </c>
    </row>
    <row r="940" spans="3:5" x14ac:dyDescent="0.25">
      <c r="C940" s="348">
        <v>37</v>
      </c>
      <c r="D940" s="363" t="str">
        <f t="shared" si="74"/>
        <v/>
      </c>
      <c r="E940" s="366" t="str">
        <f t="shared" si="73"/>
        <v/>
      </c>
    </row>
    <row r="941" spans="3:5" x14ac:dyDescent="0.25">
      <c r="C941" s="348">
        <v>38</v>
      </c>
      <c r="D941" s="363" t="str">
        <f t="shared" si="74"/>
        <v/>
      </c>
      <c r="E941" s="366" t="str">
        <f t="shared" si="73"/>
        <v/>
      </c>
    </row>
    <row r="942" spans="3:5" x14ac:dyDescent="0.25">
      <c r="C942" s="348">
        <v>39</v>
      </c>
      <c r="D942" s="363" t="str">
        <f t="shared" si="74"/>
        <v/>
      </c>
      <c r="E942" s="366" t="str">
        <f t="shared" si="73"/>
        <v/>
      </c>
    </row>
    <row r="943" spans="3:5" x14ac:dyDescent="0.25">
      <c r="C943" s="348">
        <v>40</v>
      </c>
      <c r="D943" s="363" t="str">
        <f t="shared" si="74"/>
        <v/>
      </c>
      <c r="E943" s="366" t="str">
        <f t="shared" si="73"/>
        <v/>
      </c>
    </row>
    <row r="944" spans="3:5" x14ac:dyDescent="0.25">
      <c r="C944" s="348">
        <v>41</v>
      </c>
      <c r="D944" s="363" t="str">
        <f t="shared" si="74"/>
        <v/>
      </c>
      <c r="E944" s="366" t="str">
        <f t="shared" si="73"/>
        <v/>
      </c>
    </row>
    <row r="945" spans="2:6" x14ac:dyDescent="0.25">
      <c r="C945" s="348">
        <v>42</v>
      </c>
      <c r="D945" s="363" t="str">
        <f t="shared" si="74"/>
        <v/>
      </c>
      <c r="E945" s="366" t="str">
        <f t="shared" si="73"/>
        <v/>
      </c>
    </row>
    <row r="946" spans="2:6" x14ac:dyDescent="0.25">
      <c r="C946" s="348">
        <v>43</v>
      </c>
      <c r="D946" s="363" t="str">
        <f t="shared" si="74"/>
        <v/>
      </c>
      <c r="E946" s="366" t="str">
        <f t="shared" si="73"/>
        <v/>
      </c>
    </row>
    <row r="947" spans="2:6" x14ac:dyDescent="0.25">
      <c r="C947" s="348">
        <v>44</v>
      </c>
      <c r="D947" s="363" t="str">
        <f t="shared" si="74"/>
        <v/>
      </c>
      <c r="E947" s="366" t="str">
        <f t="shared" si="73"/>
        <v/>
      </c>
    </row>
    <row r="948" spans="2:6" x14ac:dyDescent="0.25">
      <c r="C948" s="348">
        <v>45</v>
      </c>
      <c r="D948" s="363" t="str">
        <f t="shared" si="74"/>
        <v/>
      </c>
      <c r="E948" s="366" t="str">
        <f t="shared" si="73"/>
        <v/>
      </c>
    </row>
    <row r="949" spans="2:6" x14ac:dyDescent="0.25">
      <c r="C949" s="348">
        <v>46</v>
      </c>
      <c r="D949" s="363" t="str">
        <f t="shared" si="74"/>
        <v/>
      </c>
      <c r="E949" s="366" t="str">
        <f t="shared" si="73"/>
        <v/>
      </c>
    </row>
    <row r="950" spans="2:6" x14ac:dyDescent="0.25">
      <c r="C950" s="348">
        <v>47</v>
      </c>
      <c r="D950" s="363" t="str">
        <f t="shared" si="74"/>
        <v/>
      </c>
      <c r="E950" s="366" t="str">
        <f t="shared" si="73"/>
        <v/>
      </c>
    </row>
    <row r="951" spans="2:6" x14ac:dyDescent="0.25">
      <c r="C951" s="348">
        <v>48</v>
      </c>
      <c r="D951" s="363" t="str">
        <f t="shared" si="74"/>
        <v/>
      </c>
      <c r="E951" s="366" t="str">
        <f t="shared" si="73"/>
        <v/>
      </c>
    </row>
    <row r="952" spans="2:6" x14ac:dyDescent="0.25">
      <c r="C952" s="348">
        <v>49</v>
      </c>
      <c r="D952" s="363" t="str">
        <f t="shared" si="74"/>
        <v/>
      </c>
      <c r="E952" s="366" t="str">
        <f t="shared" si="73"/>
        <v/>
      </c>
    </row>
    <row r="953" spans="2:6" x14ac:dyDescent="0.25">
      <c r="C953" s="348">
        <v>50</v>
      </c>
      <c r="D953" s="363" t="str">
        <f t="shared" si="74"/>
        <v/>
      </c>
      <c r="E953" s="366" t="str">
        <f t="shared" si="73"/>
        <v/>
      </c>
    </row>
    <row r="954" spans="2:6" x14ac:dyDescent="0.25">
      <c r="C954" s="348">
        <v>51</v>
      </c>
      <c r="D954" s="363" t="str">
        <f t="shared" si="74"/>
        <v/>
      </c>
      <c r="E954" s="366" t="str">
        <f t="shared" si="73"/>
        <v/>
      </c>
    </row>
    <row r="955" spans="2:6" x14ac:dyDescent="0.25">
      <c r="C955" s="348">
        <v>52</v>
      </c>
      <c r="D955" s="363" t="str">
        <f t="shared" si="74"/>
        <v/>
      </c>
      <c r="E955" s="366" t="str">
        <f t="shared" si="73"/>
        <v/>
      </c>
    </row>
    <row r="956" spans="2:6" x14ac:dyDescent="0.25">
      <c r="C956" s="359">
        <v>53</v>
      </c>
      <c r="D956" s="363" t="str">
        <f t="shared" si="74"/>
        <v/>
      </c>
      <c r="E956" s="366" t="str">
        <f t="shared" si="73"/>
        <v/>
      </c>
    </row>
    <row r="957" spans="2:6" x14ac:dyDescent="0.25">
      <c r="B957" s="356"/>
      <c r="C957" s="349" t="s">
        <v>237</v>
      </c>
      <c r="D957" s="370"/>
      <c r="E957" s="371"/>
      <c r="F957" s="361" t="s">
        <v>244</v>
      </c>
    </row>
    <row r="958" spans="2:6" x14ac:dyDescent="0.25">
      <c r="B958" s="356"/>
      <c r="C958" s="349" t="s">
        <v>238</v>
      </c>
      <c r="D958" s="370"/>
      <c r="E958" s="371"/>
    </row>
    <row r="959" spans="2:6" x14ac:dyDescent="0.25">
      <c r="B959" s="356"/>
      <c r="C959" s="349" t="s">
        <v>239</v>
      </c>
      <c r="D959" s="370"/>
      <c r="E959" s="371"/>
    </row>
    <row r="960" spans="2:6" x14ac:dyDescent="0.25">
      <c r="B960" s="356"/>
      <c r="C960" s="349" t="s">
        <v>240</v>
      </c>
      <c r="D960" s="370"/>
      <c r="E960" s="371"/>
    </row>
    <row r="961" spans="2:5" x14ac:dyDescent="0.25">
      <c r="B961" s="356"/>
      <c r="C961" s="349" t="s">
        <v>241</v>
      </c>
      <c r="D961" s="370"/>
      <c r="E961" s="371"/>
    </row>
    <row r="962" spans="2:5" x14ac:dyDescent="0.25">
      <c r="B962" s="357" t="s">
        <v>225</v>
      </c>
      <c r="C962" s="358">
        <v>1</v>
      </c>
      <c r="D962" s="363">
        <f>D436</f>
        <v>0</v>
      </c>
      <c r="E962" s="366">
        <f>IF(D962&lt;&gt;"",D$438,"")</f>
        <v>0</v>
      </c>
    </row>
    <row r="963" spans="2:5" x14ac:dyDescent="0.25">
      <c r="C963" s="348">
        <v>2</v>
      </c>
      <c r="D963" s="363" t="str">
        <f>IF($C963&lt;=D$437,D962+7,"")</f>
        <v/>
      </c>
      <c r="E963" s="366" t="str">
        <f t="shared" ref="E963:E1014" si="75">IF(D963&lt;&gt;"",D$438,"")</f>
        <v/>
      </c>
    </row>
    <row r="964" spans="2:5" x14ac:dyDescent="0.25">
      <c r="C964" s="348">
        <v>3</v>
      </c>
      <c r="D964" s="363" t="str">
        <f t="shared" ref="D964:D1014" si="76">IF($C964&lt;=D$437,D963+7,"")</f>
        <v/>
      </c>
      <c r="E964" s="366" t="str">
        <f t="shared" si="75"/>
        <v/>
      </c>
    </row>
    <row r="965" spans="2:5" x14ac:dyDescent="0.25">
      <c r="C965" s="348">
        <v>4</v>
      </c>
      <c r="D965" s="363" t="str">
        <f t="shared" si="76"/>
        <v/>
      </c>
      <c r="E965" s="366" t="str">
        <f t="shared" si="75"/>
        <v/>
      </c>
    </row>
    <row r="966" spans="2:5" x14ac:dyDescent="0.25">
      <c r="C966" s="348">
        <v>5</v>
      </c>
      <c r="D966" s="363" t="str">
        <f t="shared" si="76"/>
        <v/>
      </c>
      <c r="E966" s="366" t="str">
        <f t="shared" si="75"/>
        <v/>
      </c>
    </row>
    <row r="967" spans="2:5" x14ac:dyDescent="0.25">
      <c r="C967" s="348">
        <v>6</v>
      </c>
      <c r="D967" s="363" t="str">
        <f t="shared" si="76"/>
        <v/>
      </c>
      <c r="E967" s="366" t="str">
        <f t="shared" si="75"/>
        <v/>
      </c>
    </row>
    <row r="968" spans="2:5" x14ac:dyDescent="0.25">
      <c r="C968" s="348">
        <v>7</v>
      </c>
      <c r="D968" s="363" t="str">
        <f t="shared" si="76"/>
        <v/>
      </c>
      <c r="E968" s="366" t="str">
        <f t="shared" si="75"/>
        <v/>
      </c>
    </row>
    <row r="969" spans="2:5" x14ac:dyDescent="0.25">
      <c r="C969" s="348">
        <v>8</v>
      </c>
      <c r="D969" s="363" t="str">
        <f t="shared" si="76"/>
        <v/>
      </c>
      <c r="E969" s="366" t="str">
        <f t="shared" si="75"/>
        <v/>
      </c>
    </row>
    <row r="970" spans="2:5" x14ac:dyDescent="0.25">
      <c r="C970" s="348">
        <v>9</v>
      </c>
      <c r="D970" s="363" t="str">
        <f t="shared" si="76"/>
        <v/>
      </c>
      <c r="E970" s="366" t="str">
        <f t="shared" si="75"/>
        <v/>
      </c>
    </row>
    <row r="971" spans="2:5" x14ac:dyDescent="0.25">
      <c r="C971" s="348">
        <v>10</v>
      </c>
      <c r="D971" s="363" t="str">
        <f t="shared" si="76"/>
        <v/>
      </c>
      <c r="E971" s="366" t="str">
        <f t="shared" si="75"/>
        <v/>
      </c>
    </row>
    <row r="972" spans="2:5" x14ac:dyDescent="0.25">
      <c r="C972" s="348">
        <v>11</v>
      </c>
      <c r="D972" s="363" t="str">
        <f t="shared" si="76"/>
        <v/>
      </c>
      <c r="E972" s="366" t="str">
        <f t="shared" si="75"/>
        <v/>
      </c>
    </row>
    <row r="973" spans="2:5" x14ac:dyDescent="0.25">
      <c r="C973" s="348">
        <v>12</v>
      </c>
      <c r="D973" s="363" t="str">
        <f t="shared" si="76"/>
        <v/>
      </c>
      <c r="E973" s="366" t="str">
        <f t="shared" si="75"/>
        <v/>
      </c>
    </row>
    <row r="974" spans="2:5" x14ac:dyDescent="0.25">
      <c r="C974" s="348">
        <v>13</v>
      </c>
      <c r="D974" s="363" t="str">
        <f t="shared" si="76"/>
        <v/>
      </c>
      <c r="E974" s="366" t="str">
        <f t="shared" si="75"/>
        <v/>
      </c>
    </row>
    <row r="975" spans="2:5" x14ac:dyDescent="0.25">
      <c r="C975" s="348">
        <v>14</v>
      </c>
      <c r="D975" s="363" t="str">
        <f t="shared" si="76"/>
        <v/>
      </c>
      <c r="E975" s="366" t="str">
        <f t="shared" si="75"/>
        <v/>
      </c>
    </row>
    <row r="976" spans="2:5" x14ac:dyDescent="0.25">
      <c r="C976" s="348">
        <v>15</v>
      </c>
      <c r="D976" s="363" t="str">
        <f t="shared" si="76"/>
        <v/>
      </c>
      <c r="E976" s="366" t="str">
        <f t="shared" si="75"/>
        <v/>
      </c>
    </row>
    <row r="977" spans="3:5" x14ac:dyDescent="0.25">
      <c r="C977" s="348">
        <v>16</v>
      </c>
      <c r="D977" s="363" t="str">
        <f t="shared" si="76"/>
        <v/>
      </c>
      <c r="E977" s="366" t="str">
        <f t="shared" si="75"/>
        <v/>
      </c>
    </row>
    <row r="978" spans="3:5" x14ac:dyDescent="0.25">
      <c r="C978" s="348">
        <v>17</v>
      </c>
      <c r="D978" s="363" t="str">
        <f t="shared" si="76"/>
        <v/>
      </c>
      <c r="E978" s="366" t="str">
        <f t="shared" si="75"/>
        <v/>
      </c>
    </row>
    <row r="979" spans="3:5" x14ac:dyDescent="0.25">
      <c r="C979" s="348">
        <v>18</v>
      </c>
      <c r="D979" s="363" t="str">
        <f t="shared" si="76"/>
        <v/>
      </c>
      <c r="E979" s="366" t="str">
        <f t="shared" si="75"/>
        <v/>
      </c>
    </row>
    <row r="980" spans="3:5" x14ac:dyDescent="0.25">
      <c r="C980" s="348">
        <v>19</v>
      </c>
      <c r="D980" s="363" t="str">
        <f t="shared" si="76"/>
        <v/>
      </c>
      <c r="E980" s="366" t="str">
        <f t="shared" si="75"/>
        <v/>
      </c>
    </row>
    <row r="981" spans="3:5" x14ac:dyDescent="0.25">
      <c r="C981" s="348">
        <v>20</v>
      </c>
      <c r="D981" s="363" t="str">
        <f t="shared" si="76"/>
        <v/>
      </c>
      <c r="E981" s="366" t="str">
        <f t="shared" si="75"/>
        <v/>
      </c>
    </row>
    <row r="982" spans="3:5" x14ac:dyDescent="0.25">
      <c r="C982" s="348">
        <v>21</v>
      </c>
      <c r="D982" s="363" t="str">
        <f t="shared" si="76"/>
        <v/>
      </c>
      <c r="E982" s="366" t="str">
        <f t="shared" si="75"/>
        <v/>
      </c>
    </row>
    <row r="983" spans="3:5" x14ac:dyDescent="0.25">
      <c r="C983" s="348">
        <v>22</v>
      </c>
      <c r="D983" s="363" t="str">
        <f t="shared" si="76"/>
        <v/>
      </c>
      <c r="E983" s="366" t="str">
        <f t="shared" si="75"/>
        <v/>
      </c>
    </row>
    <row r="984" spans="3:5" x14ac:dyDescent="0.25">
      <c r="C984" s="348">
        <v>23</v>
      </c>
      <c r="D984" s="363" t="str">
        <f t="shared" si="76"/>
        <v/>
      </c>
      <c r="E984" s="366" t="str">
        <f t="shared" si="75"/>
        <v/>
      </c>
    </row>
    <row r="985" spans="3:5" x14ac:dyDescent="0.25">
      <c r="C985" s="348">
        <v>24</v>
      </c>
      <c r="D985" s="363" t="str">
        <f t="shared" si="76"/>
        <v/>
      </c>
      <c r="E985" s="366" t="str">
        <f t="shared" si="75"/>
        <v/>
      </c>
    </row>
    <row r="986" spans="3:5" x14ac:dyDescent="0.25">
      <c r="C986" s="348">
        <v>25</v>
      </c>
      <c r="D986" s="363" t="str">
        <f t="shared" si="76"/>
        <v/>
      </c>
      <c r="E986" s="366" t="str">
        <f t="shared" si="75"/>
        <v/>
      </c>
    </row>
    <row r="987" spans="3:5" x14ac:dyDescent="0.25">
      <c r="C987" s="348">
        <v>26</v>
      </c>
      <c r="D987" s="363" t="str">
        <f t="shared" si="76"/>
        <v/>
      </c>
      <c r="E987" s="366" t="str">
        <f t="shared" si="75"/>
        <v/>
      </c>
    </row>
    <row r="988" spans="3:5" x14ac:dyDescent="0.25">
      <c r="C988" s="348">
        <v>27</v>
      </c>
      <c r="D988" s="363" t="str">
        <f t="shared" si="76"/>
        <v/>
      </c>
      <c r="E988" s="366" t="str">
        <f t="shared" si="75"/>
        <v/>
      </c>
    </row>
    <row r="989" spans="3:5" x14ac:dyDescent="0.25">
      <c r="C989" s="348">
        <v>28</v>
      </c>
      <c r="D989" s="363" t="str">
        <f t="shared" si="76"/>
        <v/>
      </c>
      <c r="E989" s="366" t="str">
        <f t="shared" si="75"/>
        <v/>
      </c>
    </row>
    <row r="990" spans="3:5" x14ac:dyDescent="0.25">
      <c r="C990" s="348">
        <v>29</v>
      </c>
      <c r="D990" s="363" t="str">
        <f t="shared" si="76"/>
        <v/>
      </c>
      <c r="E990" s="366" t="str">
        <f t="shared" si="75"/>
        <v/>
      </c>
    </row>
    <row r="991" spans="3:5" x14ac:dyDescent="0.25">
      <c r="C991" s="348">
        <v>30</v>
      </c>
      <c r="D991" s="363" t="str">
        <f t="shared" si="76"/>
        <v/>
      </c>
      <c r="E991" s="366" t="str">
        <f t="shared" si="75"/>
        <v/>
      </c>
    </row>
    <row r="992" spans="3:5" x14ac:dyDescent="0.25">
      <c r="C992" s="348">
        <v>31</v>
      </c>
      <c r="D992" s="363" t="str">
        <f t="shared" si="76"/>
        <v/>
      </c>
      <c r="E992" s="366" t="str">
        <f t="shared" si="75"/>
        <v/>
      </c>
    </row>
    <row r="993" spans="3:5" x14ac:dyDescent="0.25">
      <c r="C993" s="348">
        <v>32</v>
      </c>
      <c r="D993" s="363" t="str">
        <f t="shared" si="76"/>
        <v/>
      </c>
      <c r="E993" s="366" t="str">
        <f t="shared" si="75"/>
        <v/>
      </c>
    </row>
    <row r="994" spans="3:5" x14ac:dyDescent="0.25">
      <c r="C994" s="348">
        <v>33</v>
      </c>
      <c r="D994" s="363" t="str">
        <f t="shared" si="76"/>
        <v/>
      </c>
      <c r="E994" s="366" t="str">
        <f t="shared" si="75"/>
        <v/>
      </c>
    </row>
    <row r="995" spans="3:5" x14ac:dyDescent="0.25">
      <c r="C995" s="348">
        <v>34</v>
      </c>
      <c r="D995" s="363" t="str">
        <f t="shared" si="76"/>
        <v/>
      </c>
      <c r="E995" s="366" t="str">
        <f t="shared" si="75"/>
        <v/>
      </c>
    </row>
    <row r="996" spans="3:5" x14ac:dyDescent="0.25">
      <c r="C996" s="348">
        <v>35</v>
      </c>
      <c r="D996" s="363" t="str">
        <f t="shared" si="76"/>
        <v/>
      </c>
      <c r="E996" s="366" t="str">
        <f t="shared" si="75"/>
        <v/>
      </c>
    </row>
    <row r="997" spans="3:5" x14ac:dyDescent="0.25">
      <c r="C997" s="348">
        <v>36</v>
      </c>
      <c r="D997" s="363" t="str">
        <f t="shared" si="76"/>
        <v/>
      </c>
      <c r="E997" s="366" t="str">
        <f t="shared" si="75"/>
        <v/>
      </c>
    </row>
    <row r="998" spans="3:5" x14ac:dyDescent="0.25">
      <c r="C998" s="348">
        <v>37</v>
      </c>
      <c r="D998" s="363" t="str">
        <f t="shared" si="76"/>
        <v/>
      </c>
      <c r="E998" s="366" t="str">
        <f t="shared" si="75"/>
        <v/>
      </c>
    </row>
    <row r="999" spans="3:5" x14ac:dyDescent="0.25">
      <c r="C999" s="348">
        <v>38</v>
      </c>
      <c r="D999" s="363" t="str">
        <f t="shared" si="76"/>
        <v/>
      </c>
      <c r="E999" s="366" t="str">
        <f t="shared" si="75"/>
        <v/>
      </c>
    </row>
    <row r="1000" spans="3:5" x14ac:dyDescent="0.25">
      <c r="C1000" s="348">
        <v>39</v>
      </c>
      <c r="D1000" s="363" t="str">
        <f t="shared" si="76"/>
        <v/>
      </c>
      <c r="E1000" s="366" t="str">
        <f t="shared" si="75"/>
        <v/>
      </c>
    </row>
    <row r="1001" spans="3:5" x14ac:dyDescent="0.25">
      <c r="C1001" s="348">
        <v>40</v>
      </c>
      <c r="D1001" s="363" t="str">
        <f t="shared" si="76"/>
        <v/>
      </c>
      <c r="E1001" s="366" t="str">
        <f t="shared" si="75"/>
        <v/>
      </c>
    </row>
    <row r="1002" spans="3:5" x14ac:dyDescent="0.25">
      <c r="C1002" s="348">
        <v>41</v>
      </c>
      <c r="D1002" s="363" t="str">
        <f t="shared" si="76"/>
        <v/>
      </c>
      <c r="E1002" s="366" t="str">
        <f t="shared" si="75"/>
        <v/>
      </c>
    </row>
    <row r="1003" spans="3:5" x14ac:dyDescent="0.25">
      <c r="C1003" s="348">
        <v>42</v>
      </c>
      <c r="D1003" s="363" t="str">
        <f t="shared" si="76"/>
        <v/>
      </c>
      <c r="E1003" s="366" t="str">
        <f t="shared" si="75"/>
        <v/>
      </c>
    </row>
    <row r="1004" spans="3:5" x14ac:dyDescent="0.25">
      <c r="C1004" s="348">
        <v>43</v>
      </c>
      <c r="D1004" s="363" t="str">
        <f t="shared" si="76"/>
        <v/>
      </c>
      <c r="E1004" s="366" t="str">
        <f t="shared" si="75"/>
        <v/>
      </c>
    </row>
    <row r="1005" spans="3:5" x14ac:dyDescent="0.25">
      <c r="C1005" s="348">
        <v>44</v>
      </c>
      <c r="D1005" s="363" t="str">
        <f t="shared" si="76"/>
        <v/>
      </c>
      <c r="E1005" s="366" t="str">
        <f t="shared" si="75"/>
        <v/>
      </c>
    </row>
    <row r="1006" spans="3:5" x14ac:dyDescent="0.25">
      <c r="C1006" s="348">
        <v>45</v>
      </c>
      <c r="D1006" s="363" t="str">
        <f t="shared" si="76"/>
        <v/>
      </c>
      <c r="E1006" s="366" t="str">
        <f t="shared" si="75"/>
        <v/>
      </c>
    </row>
    <row r="1007" spans="3:5" x14ac:dyDescent="0.25">
      <c r="C1007" s="348">
        <v>46</v>
      </c>
      <c r="D1007" s="363" t="str">
        <f t="shared" si="76"/>
        <v/>
      </c>
      <c r="E1007" s="366" t="str">
        <f t="shared" si="75"/>
        <v/>
      </c>
    </row>
    <row r="1008" spans="3:5" x14ac:dyDescent="0.25">
      <c r="C1008" s="348">
        <v>47</v>
      </c>
      <c r="D1008" s="363" t="str">
        <f t="shared" si="76"/>
        <v/>
      </c>
      <c r="E1008" s="366" t="str">
        <f t="shared" si="75"/>
        <v/>
      </c>
    </row>
    <row r="1009" spans="2:6" x14ac:dyDescent="0.25">
      <c r="C1009" s="348">
        <v>48</v>
      </c>
      <c r="D1009" s="363" t="str">
        <f t="shared" si="76"/>
        <v/>
      </c>
      <c r="E1009" s="366" t="str">
        <f t="shared" si="75"/>
        <v/>
      </c>
    </row>
    <row r="1010" spans="2:6" x14ac:dyDescent="0.25">
      <c r="C1010" s="348">
        <v>49</v>
      </c>
      <c r="D1010" s="363" t="str">
        <f t="shared" si="76"/>
        <v/>
      </c>
      <c r="E1010" s="366" t="str">
        <f t="shared" si="75"/>
        <v/>
      </c>
    </row>
    <row r="1011" spans="2:6" x14ac:dyDescent="0.25">
      <c r="C1011" s="348">
        <v>50</v>
      </c>
      <c r="D1011" s="363" t="str">
        <f t="shared" si="76"/>
        <v/>
      </c>
      <c r="E1011" s="366" t="str">
        <f t="shared" si="75"/>
        <v/>
      </c>
    </row>
    <row r="1012" spans="2:6" x14ac:dyDescent="0.25">
      <c r="C1012" s="348">
        <v>51</v>
      </c>
      <c r="D1012" s="363" t="str">
        <f t="shared" si="76"/>
        <v/>
      </c>
      <c r="E1012" s="366" t="str">
        <f t="shared" si="75"/>
        <v/>
      </c>
    </row>
    <row r="1013" spans="2:6" x14ac:dyDescent="0.25">
      <c r="C1013" s="348">
        <v>52</v>
      </c>
      <c r="D1013" s="363" t="str">
        <f t="shared" si="76"/>
        <v/>
      </c>
      <c r="E1013" s="366" t="str">
        <f t="shared" si="75"/>
        <v/>
      </c>
    </row>
    <row r="1014" spans="2:6" ht="15.75" thickBot="1" x14ac:dyDescent="0.3">
      <c r="C1014" s="348">
        <v>53</v>
      </c>
      <c r="D1014" s="364" t="str">
        <f t="shared" si="76"/>
        <v/>
      </c>
      <c r="E1014" s="367" t="str">
        <f t="shared" si="75"/>
        <v/>
      </c>
    </row>
    <row r="1015" spans="2:6" x14ac:dyDescent="0.25">
      <c r="B1015" s="356"/>
      <c r="C1015" s="349" t="s">
        <v>237</v>
      </c>
      <c r="D1015" s="376"/>
      <c r="E1015" s="377"/>
      <c r="F1015" s="361" t="s">
        <v>243</v>
      </c>
    </row>
    <row r="1016" spans="2:6" x14ac:dyDescent="0.25">
      <c r="B1016" s="356"/>
      <c r="C1016" s="349" t="s">
        <v>238</v>
      </c>
      <c r="D1016" s="370"/>
      <c r="E1016" s="371"/>
    </row>
    <row r="1017" spans="2:6" x14ac:dyDescent="0.25">
      <c r="B1017" s="356"/>
      <c r="C1017" s="349" t="s">
        <v>239</v>
      </c>
      <c r="D1017" s="370"/>
      <c r="E1017" s="371"/>
    </row>
    <row r="1018" spans="2:6" x14ac:dyDescent="0.25">
      <c r="B1018" s="356"/>
      <c r="C1018" s="349" t="s">
        <v>240</v>
      </c>
      <c r="D1018" s="370"/>
      <c r="E1018" s="371"/>
    </row>
    <row r="1019" spans="2:6" ht="15.75" thickBot="1" x14ac:dyDescent="0.3">
      <c r="B1019" s="356"/>
      <c r="C1019" s="349" t="s">
        <v>241</v>
      </c>
      <c r="D1019" s="378"/>
      <c r="E1019" s="379"/>
    </row>
    <row r="1020" spans="2:6" x14ac:dyDescent="0.25">
      <c r="D1020" s="380"/>
      <c r="E1020" s="381"/>
      <c r="F1020" s="361" t="s">
        <v>258</v>
      </c>
    </row>
    <row r="1021" spans="2:6" x14ac:dyDescent="0.25">
      <c r="D1021" s="374"/>
      <c r="E1021" s="375"/>
    </row>
    <row r="1022" spans="2:6" x14ac:dyDescent="0.25">
      <c r="D1022" s="374"/>
      <c r="E1022" s="375"/>
    </row>
    <row r="1023" spans="2:6" x14ac:dyDescent="0.25">
      <c r="D1023" s="374"/>
      <c r="E1023" s="375"/>
    </row>
    <row r="1024" spans="2:6" x14ac:dyDescent="0.25">
      <c r="D1024" s="374"/>
      <c r="E1024" s="375"/>
    </row>
    <row r="1025" spans="4:5" x14ac:dyDescent="0.25">
      <c r="D1025" s="374"/>
      <c r="E1025" s="375"/>
    </row>
    <row r="1026" spans="4:5" x14ac:dyDescent="0.25">
      <c r="D1026" s="374"/>
      <c r="E1026" s="375"/>
    </row>
    <row r="1027" spans="4:5" x14ac:dyDescent="0.25">
      <c r="D1027" s="374"/>
      <c r="E1027" s="375"/>
    </row>
    <row r="1028" spans="4:5" x14ac:dyDescent="0.25">
      <c r="D1028" s="374"/>
      <c r="E1028" s="375"/>
    </row>
    <row r="1029" spans="4:5" x14ac:dyDescent="0.25">
      <c r="D1029" s="374"/>
      <c r="E1029" s="375"/>
    </row>
    <row r="1030" spans="4:5" x14ac:dyDescent="0.25">
      <c r="D1030" s="374"/>
      <c r="E1030" s="375"/>
    </row>
    <row r="1031" spans="4:5" x14ac:dyDescent="0.25">
      <c r="D1031" s="374"/>
      <c r="E1031" s="375"/>
    </row>
    <row r="1032" spans="4:5" x14ac:dyDescent="0.25">
      <c r="D1032" s="374"/>
      <c r="E1032" s="375"/>
    </row>
    <row r="1033" spans="4:5" x14ac:dyDescent="0.25">
      <c r="D1033" s="374"/>
      <c r="E1033" s="375"/>
    </row>
    <row r="1034" spans="4:5" x14ac:dyDescent="0.25">
      <c r="D1034" s="374"/>
      <c r="E1034" s="375"/>
    </row>
    <row r="1035" spans="4:5" x14ac:dyDescent="0.25">
      <c r="D1035" s="374"/>
      <c r="E1035" s="375"/>
    </row>
    <row r="1036" spans="4:5" x14ac:dyDescent="0.25">
      <c r="D1036" s="374"/>
      <c r="E1036" s="375"/>
    </row>
    <row r="1037" spans="4:5" x14ac:dyDescent="0.25">
      <c r="D1037" s="374"/>
      <c r="E1037" s="375"/>
    </row>
    <row r="1038" spans="4:5" x14ac:dyDescent="0.25">
      <c r="D1038" s="374"/>
      <c r="E1038" s="375"/>
    </row>
    <row r="1039" spans="4:5" x14ac:dyDescent="0.25">
      <c r="D1039" s="374"/>
      <c r="E1039" s="375"/>
    </row>
    <row r="1040" spans="4:5" x14ac:dyDescent="0.25">
      <c r="D1040" s="374"/>
      <c r="E1040" s="375"/>
    </row>
    <row r="1041" spans="4:5" x14ac:dyDescent="0.25">
      <c r="D1041" s="374"/>
      <c r="E1041" s="375"/>
    </row>
    <row r="1042" spans="4:5" x14ac:dyDescent="0.25">
      <c r="D1042" s="374"/>
      <c r="E1042" s="375"/>
    </row>
    <row r="1043" spans="4:5" x14ac:dyDescent="0.25">
      <c r="D1043" s="374"/>
      <c r="E1043" s="375"/>
    </row>
    <row r="1044" spans="4:5" x14ac:dyDescent="0.25">
      <c r="D1044" s="374"/>
      <c r="E1044" s="375"/>
    </row>
    <row r="1045" spans="4:5" x14ac:dyDescent="0.25">
      <c r="D1045" s="374"/>
      <c r="E1045" s="375"/>
    </row>
    <row r="1046" spans="4:5" x14ac:dyDescent="0.25">
      <c r="D1046" s="374"/>
      <c r="E1046" s="375"/>
    </row>
    <row r="1047" spans="4:5" x14ac:dyDescent="0.25">
      <c r="D1047" s="374"/>
      <c r="E1047" s="375"/>
    </row>
    <row r="1048" spans="4:5" x14ac:dyDescent="0.25">
      <c r="D1048" s="374"/>
      <c r="E1048" s="375"/>
    </row>
    <row r="1049" spans="4:5" x14ac:dyDescent="0.25">
      <c r="D1049" s="374"/>
      <c r="E1049" s="375"/>
    </row>
    <row r="1050" spans="4:5" x14ac:dyDescent="0.25">
      <c r="D1050" s="374"/>
      <c r="E1050" s="375"/>
    </row>
    <row r="1051" spans="4:5" x14ac:dyDescent="0.25">
      <c r="D1051" s="374"/>
      <c r="E1051" s="375"/>
    </row>
    <row r="1052" spans="4:5" x14ac:dyDescent="0.25">
      <c r="D1052" s="374"/>
      <c r="E1052" s="375"/>
    </row>
    <row r="1053" spans="4:5" x14ac:dyDescent="0.25">
      <c r="D1053" s="374"/>
      <c r="E1053" s="375"/>
    </row>
    <row r="1054" spans="4:5" x14ac:dyDescent="0.25">
      <c r="D1054" s="374"/>
      <c r="E1054" s="375"/>
    </row>
    <row r="1055" spans="4:5" x14ac:dyDescent="0.25">
      <c r="D1055" s="374"/>
      <c r="E1055" s="375"/>
    </row>
    <row r="1056" spans="4:5" x14ac:dyDescent="0.25">
      <c r="D1056" s="374"/>
      <c r="E1056" s="375"/>
    </row>
    <row r="1057" spans="4:5" x14ac:dyDescent="0.25">
      <c r="D1057" s="374"/>
      <c r="E1057" s="375"/>
    </row>
    <row r="1058" spans="4:5" x14ac:dyDescent="0.25">
      <c r="D1058" s="374"/>
      <c r="E1058" s="375"/>
    </row>
    <row r="1059" spans="4:5" x14ac:dyDescent="0.25">
      <c r="D1059" s="374"/>
      <c r="E1059" s="375"/>
    </row>
    <row r="1060" spans="4:5" x14ac:dyDescent="0.25">
      <c r="D1060" s="374"/>
      <c r="E1060" s="375"/>
    </row>
    <row r="1061" spans="4:5" x14ac:dyDescent="0.25">
      <c r="D1061" s="374"/>
      <c r="E1061" s="375"/>
    </row>
    <row r="1062" spans="4:5" x14ac:dyDescent="0.25">
      <c r="D1062" s="374"/>
      <c r="E1062" s="375"/>
    </row>
    <row r="1063" spans="4:5" x14ac:dyDescent="0.25">
      <c r="D1063" s="374"/>
      <c r="E1063" s="375"/>
    </row>
    <row r="1064" spans="4:5" x14ac:dyDescent="0.25">
      <c r="D1064" s="374"/>
      <c r="E1064" s="375"/>
    </row>
    <row r="1065" spans="4:5" x14ac:dyDescent="0.25">
      <c r="D1065" s="374"/>
      <c r="E1065" s="375"/>
    </row>
    <row r="1066" spans="4:5" x14ac:dyDescent="0.25">
      <c r="D1066" s="374"/>
      <c r="E1066" s="375"/>
    </row>
    <row r="1067" spans="4:5" x14ac:dyDescent="0.25">
      <c r="D1067" s="374"/>
      <c r="E1067" s="375"/>
    </row>
    <row r="1068" spans="4:5" x14ac:dyDescent="0.25">
      <c r="D1068" s="374"/>
      <c r="E1068" s="375"/>
    </row>
    <row r="1069" spans="4:5" x14ac:dyDescent="0.25">
      <c r="D1069" s="374"/>
      <c r="E1069" s="375"/>
    </row>
    <row r="1070" spans="4:5" x14ac:dyDescent="0.25">
      <c r="D1070" s="374"/>
      <c r="E1070" s="375"/>
    </row>
    <row r="1071" spans="4:5" x14ac:dyDescent="0.25">
      <c r="D1071" s="374"/>
      <c r="E1071" s="375"/>
    </row>
    <row r="1072" spans="4:5" x14ac:dyDescent="0.25">
      <c r="D1072" s="374"/>
      <c r="E1072" s="375"/>
    </row>
    <row r="1073" spans="1:32" x14ac:dyDescent="0.25">
      <c r="D1073" s="374"/>
      <c r="E1073" s="375"/>
    </row>
    <row r="1074" spans="1:32" x14ac:dyDescent="0.25">
      <c r="D1074" s="374"/>
      <c r="E1074" s="375"/>
    </row>
    <row r="1075" spans="1:32" x14ac:dyDescent="0.25">
      <c r="D1075" s="374"/>
      <c r="E1075" s="375"/>
    </row>
    <row r="1076" spans="1:32" x14ac:dyDescent="0.25">
      <c r="D1076" s="374"/>
      <c r="E1076" s="375"/>
    </row>
    <row r="1077" spans="1:32" x14ac:dyDescent="0.25">
      <c r="D1077" s="374"/>
      <c r="E1077" s="375"/>
    </row>
    <row r="1078" spans="1:32" x14ac:dyDescent="0.25">
      <c r="D1078" s="374"/>
      <c r="E1078" s="375"/>
    </row>
    <row r="1079" spans="1:32" x14ac:dyDescent="0.25">
      <c r="D1079" s="374"/>
      <c r="E1079" s="375"/>
    </row>
    <row r="1082" spans="1:32" ht="18.75" x14ac:dyDescent="0.25">
      <c r="A1082" s="332" t="s">
        <v>234</v>
      </c>
      <c r="B1082" s="332"/>
      <c r="C1082" s="332"/>
      <c r="D1082" s="332"/>
      <c r="E1082" s="332"/>
      <c r="F1082" s="117"/>
      <c r="G1082" s="117"/>
      <c r="H1082" s="117"/>
      <c r="I1082" s="117"/>
      <c r="J1082" s="117"/>
      <c r="K1082" s="117"/>
      <c r="L1082" s="117"/>
      <c r="M1082" s="117"/>
      <c r="N1082" s="117"/>
      <c r="O1082" s="117"/>
      <c r="P1082" s="117"/>
      <c r="Q1082" s="117"/>
      <c r="R1082" s="117"/>
      <c r="S1082" s="117"/>
      <c r="T1082" s="117"/>
      <c r="U1082" s="117"/>
      <c r="V1082" s="117"/>
      <c r="W1082" s="117"/>
      <c r="X1082" s="117"/>
      <c r="Y1082" s="117"/>
      <c r="Z1082" s="117"/>
      <c r="AA1082" s="117"/>
      <c r="AB1082" s="117"/>
      <c r="AC1082" s="117"/>
      <c r="AD1082" s="117"/>
      <c r="AE1082" s="117"/>
      <c r="AF1082" s="117"/>
    </row>
    <row r="1084" spans="1:32" x14ac:dyDescent="0.25">
      <c r="A1084" s="12" t="s">
        <v>204</v>
      </c>
    </row>
    <row r="1085" spans="1:32" x14ac:dyDescent="0.25">
      <c r="A1085" t="s">
        <v>205</v>
      </c>
    </row>
    <row r="1086" spans="1:32" x14ac:dyDescent="0.25">
      <c r="A1086" t="s">
        <v>257</v>
      </c>
    </row>
    <row r="1087" spans="1:32" x14ac:dyDescent="0.25">
      <c r="A1087" t="s">
        <v>259</v>
      </c>
    </row>
    <row r="1088" spans="1:32" x14ac:dyDescent="0.25">
      <c r="A1088" t="s">
        <v>260</v>
      </c>
    </row>
    <row r="1089" spans="1:1" x14ac:dyDescent="0.25">
      <c r="A1089" t="s">
        <v>275</v>
      </c>
    </row>
    <row r="1090" spans="1:1" x14ac:dyDescent="0.25">
      <c r="A1090" t="s">
        <v>295</v>
      </c>
    </row>
    <row r="1091" spans="1:1" x14ac:dyDescent="0.25">
      <c r="A1091" t="s">
        <v>296</v>
      </c>
    </row>
    <row r="1092" spans="1:1" x14ac:dyDescent="0.25">
      <c r="A1092" t="s">
        <v>297</v>
      </c>
    </row>
    <row r="1093" spans="1:1" x14ac:dyDescent="0.25">
      <c r="A1093" t="s">
        <v>305</v>
      </c>
    </row>
    <row r="1094" spans="1:1" x14ac:dyDescent="0.25">
      <c r="A1094" t="s">
        <v>306</v>
      </c>
    </row>
    <row r="1095" spans="1:1" x14ac:dyDescent="0.25">
      <c r="A1095" t="s">
        <v>304</v>
      </c>
    </row>
    <row r="1096" spans="1:1" x14ac:dyDescent="0.25">
      <c r="A1096" t="s">
        <v>307</v>
      </c>
    </row>
    <row r="1097" spans="1:1" x14ac:dyDescent="0.25">
      <c r="A1097" t="s">
        <v>310</v>
      </c>
    </row>
    <row r="1098" spans="1:1" x14ac:dyDescent="0.25">
      <c r="A1098" t="s">
        <v>318</v>
      </c>
    </row>
    <row r="1099" spans="1:1" x14ac:dyDescent="0.25">
      <c r="A1099" t="s">
        <v>326</v>
      </c>
    </row>
    <row r="1187" spans="1:6" x14ac:dyDescent="0.25">
      <c r="A1187" s="15"/>
      <c r="B1187" s="15"/>
      <c r="C1187" s="15"/>
      <c r="D1187" s="15"/>
      <c r="E1187" s="15"/>
      <c r="F1187" s="15"/>
    </row>
    <row r="1188" spans="1:6" x14ac:dyDescent="0.25">
      <c r="A1188" s="15"/>
      <c r="B1188" s="15"/>
      <c r="C1188" s="15"/>
      <c r="D1188" s="15"/>
      <c r="E1188" s="15"/>
      <c r="F1188" s="15"/>
    </row>
    <row r="1189" spans="1:6" x14ac:dyDescent="0.25">
      <c r="A1189" s="15"/>
      <c r="B1189" s="15"/>
      <c r="C1189" s="15"/>
      <c r="D1189" s="15"/>
      <c r="E1189" s="15"/>
      <c r="F1189" s="15"/>
    </row>
  </sheetData>
  <sheetProtection algorithmName="SHA-512" hashValue="RwHI1hBxsG+WB5QxUjkVEDh+HpbuV6LHmbGxIm8Tj1kDeqA9c9Te246SIzvbnWP87on5EqATFr8QtdpU/1R1RA==" saltValue="7V0yh7P3puz0ZByaqLIJpg==" spinCount="100000" sheet="1" objects="1" scenarios="1"/>
  <mergeCells count="986">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 ref="BQ95:BR95"/>
    <mergeCell ref="BS95:BT95"/>
    <mergeCell ref="BU95:BV95"/>
    <mergeCell ref="BW95:BX95"/>
    <mergeCell ref="BY95:BZ95"/>
    <mergeCell ref="CA95:CB95"/>
    <mergeCell ref="CC95:CD95"/>
    <mergeCell ref="BO96:BP96"/>
    <mergeCell ref="BO97:BP97"/>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AX97:AY97"/>
    <mergeCell ref="AX98:AY98"/>
    <mergeCell ref="AX99:AY99"/>
    <mergeCell ref="AX100:AY100"/>
    <mergeCell ref="AX101:AY101"/>
    <mergeCell ref="AX102:AY102"/>
    <mergeCell ref="AG108:AH108"/>
    <mergeCell ref="AG109:AH109"/>
    <mergeCell ref="BH88:BI88"/>
    <mergeCell ref="BD88:BE88"/>
    <mergeCell ref="BD95:BE95"/>
    <mergeCell ref="BF95:BG95"/>
    <mergeCell ref="BH95:BI95"/>
    <mergeCell ref="AX103:AY103"/>
    <mergeCell ref="AX104:AY104"/>
    <mergeCell ref="AX105:AY105"/>
    <mergeCell ref="AX106:AY106"/>
    <mergeCell ref="AX107:AY107"/>
    <mergeCell ref="AX108:AY108"/>
    <mergeCell ref="AX109:AY109"/>
    <mergeCell ref="AZ95:BA95"/>
    <mergeCell ref="BB95:BC95"/>
    <mergeCell ref="AG104:AH104"/>
    <mergeCell ref="AG105:AH105"/>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AG103:AH103"/>
    <mergeCell ref="J231:K231"/>
    <mergeCell ref="J78:K78"/>
    <mergeCell ref="L78:M78"/>
    <mergeCell ref="J79:K79"/>
    <mergeCell ref="L79:M79"/>
    <mergeCell ref="L77:M77"/>
    <mergeCell ref="J77:K77"/>
    <mergeCell ref="J64:K64"/>
    <mergeCell ref="J66:K66"/>
    <mergeCell ref="J74:K74"/>
    <mergeCell ref="J75:K75"/>
    <mergeCell ref="I91:L91"/>
    <mergeCell ref="I107:L107"/>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P111:Q111"/>
    <mergeCell ref="P110:Q110"/>
    <mergeCell ref="P109:Q109"/>
    <mergeCell ref="P108:Q108"/>
    <mergeCell ref="P107:Q107"/>
    <mergeCell ref="P106:Q106"/>
    <mergeCell ref="P105:Q105"/>
    <mergeCell ref="P104:Q104"/>
    <mergeCell ref="P103:Q103"/>
    <mergeCell ref="AG107:AH107"/>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R66:S66"/>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P82:Q82"/>
    <mergeCell ref="R82:S82"/>
    <mergeCell ref="P83:Q83"/>
    <mergeCell ref="R83:S83"/>
    <mergeCell ref="P81:Q81"/>
    <mergeCell ref="J76:K76"/>
    <mergeCell ref="L76:M76"/>
    <mergeCell ref="J80:K80"/>
    <mergeCell ref="R80:S80"/>
    <mergeCell ref="R77:S77"/>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BJ58:BK58"/>
    <mergeCell ref="BN58:BO58"/>
    <mergeCell ref="BP58:BQ58"/>
    <mergeCell ref="BH59:BI59"/>
    <mergeCell ref="BJ59:BK59"/>
    <mergeCell ref="BN59:BO59"/>
    <mergeCell ref="BP59:BQ59"/>
    <mergeCell ref="BH58:BI58"/>
    <mergeCell ref="BH60:BI60"/>
    <mergeCell ref="BN60:BO60"/>
    <mergeCell ref="BP60:BQ60"/>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Z65:CA65"/>
    <mergeCell ref="BT64:BU64"/>
    <mergeCell ref="BT66:BU66"/>
    <mergeCell ref="BZ67:CA67"/>
    <mergeCell ref="BV67:BW67"/>
    <mergeCell ref="BZ68:CA68"/>
    <mergeCell ref="BZ62:CA62"/>
    <mergeCell ref="BT63:BU63"/>
    <mergeCell ref="BV63:BW63"/>
    <mergeCell ref="BZ63:CA63"/>
    <mergeCell ref="BV66:BW66"/>
    <mergeCell ref="BZ66:CA66"/>
    <mergeCell ref="BT67:BU67"/>
    <mergeCell ref="BJ70:BK70"/>
    <mergeCell ref="BT70:BU70"/>
    <mergeCell ref="BP76:BQ76"/>
    <mergeCell ref="BN70:BO70"/>
    <mergeCell ref="BP70:BQ70"/>
    <mergeCell ref="BT69:BU69"/>
    <mergeCell ref="BV69:BW69"/>
    <mergeCell ref="BT75:BU75"/>
    <mergeCell ref="BJ69:BK69"/>
    <mergeCell ref="BV76:BW76"/>
    <mergeCell ref="BV75:BW75"/>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R61:CS61"/>
    <mergeCell ref="CT61:CU61"/>
    <mergeCell ref="CX63:CY63"/>
    <mergeCell ref="CX64:CY64"/>
    <mergeCell ref="CH60:CI60"/>
    <mergeCell ref="CL60:CM60"/>
    <mergeCell ref="CN60:CO60"/>
    <mergeCell ref="CR60:CS60"/>
    <mergeCell ref="CT60:CU60"/>
    <mergeCell ref="CN62:CO62"/>
    <mergeCell ref="CR62:CS62"/>
    <mergeCell ref="CT62:CU62"/>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CL62:CM62"/>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CR72:CS72"/>
    <mergeCell ref="CT72:CU72"/>
    <mergeCell ref="CF72:CG72"/>
    <mergeCell ref="CK73:CO73"/>
    <mergeCell ref="CE73:CI73"/>
    <mergeCell ref="CN68:CO68"/>
    <mergeCell ref="CR68:CS68"/>
    <mergeCell ref="CT68:CU68"/>
    <mergeCell ref="CF68:CG68"/>
    <mergeCell ref="CL72:CM72"/>
    <mergeCell ref="CN72:CO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F66:CG66"/>
    <mergeCell ref="CH66:CI66"/>
    <mergeCell ref="CL66:CM66"/>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4:CG74"/>
    <mergeCell ref="CL68:CM68"/>
    <mergeCell ref="CF77:CG77"/>
    <mergeCell ref="CH77:CI77"/>
    <mergeCell ref="CL77:CM77"/>
    <mergeCell ref="CN77:CO77"/>
    <mergeCell ref="CR77:CS77"/>
    <mergeCell ref="CT77:CU77"/>
    <mergeCell ref="CX77:CY77"/>
    <mergeCell ref="CZ77:DA77"/>
    <mergeCell ref="CH76:CI76"/>
    <mergeCell ref="CL76:CM76"/>
    <mergeCell ref="CF76:CG76"/>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CN82:CO82"/>
    <mergeCell ref="CR82:CS82"/>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D400:E400"/>
    <mergeCell ref="C24:E24"/>
    <mergeCell ref="C56:F56"/>
    <mergeCell ref="C57:F57"/>
    <mergeCell ref="C231:F231"/>
    <mergeCell ref="D216:E216"/>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G1:J1"/>
    <mergeCell ref="G2:J2"/>
    <mergeCell ref="D412:E412"/>
    <mergeCell ref="D413:E413"/>
    <mergeCell ref="D415:E415"/>
    <mergeCell ref="D416:E416"/>
    <mergeCell ref="D417:E417"/>
    <mergeCell ref="D418:E418"/>
    <mergeCell ref="D420:E420"/>
    <mergeCell ref="D402:E402"/>
    <mergeCell ref="D403:E403"/>
    <mergeCell ref="D405:E405"/>
    <mergeCell ref="D406:E406"/>
    <mergeCell ref="D407:E407"/>
    <mergeCell ref="D408:E408"/>
    <mergeCell ref="D410:E410"/>
    <mergeCell ref="D411:E411"/>
    <mergeCell ref="D393:E393"/>
    <mergeCell ref="D401:E401"/>
    <mergeCell ref="D392:E392"/>
    <mergeCell ref="D391:E391"/>
    <mergeCell ref="D390:E390"/>
    <mergeCell ref="D395:E395"/>
    <mergeCell ref="D396:E396"/>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0 T. Mutter - Alle-meine-Vorlagen.de" xr:uid="{D167D0C8-31F3-418D-935F-AAB4171F3191}"/>
    <hyperlink ref="D13:E13" r:id="rId7" display="Entdecke die Pro-Version" xr:uid="{9C5D234C-BACB-48F2-968E-F3CB56F9D3EF}"/>
  </hyperlinks>
  <pageMargins left="0.7" right="0.7" top="0.78740157499999996" bottom="0.78740157499999996" header="0.3" footer="0.3"/>
  <pageSetup paperSize="9" orientation="portrait" r:id="rId8"/>
  <ignoredErrors>
    <ignoredError sqref="I76" formula="1"/>
    <ignoredError sqref="CW76:CW82" unlockedFormula="1"/>
  </ignoredErrors>
  <drawing r:id="rId9"/>
  <legacyDrawing r:id="rId10"/>
  <tableParts count="2">
    <tablePart r:id="rId11"/>
    <tablePart r:id="rId12"/>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2021</dc:title>
  <dc:creator>TM</dc:creator>
  <cp:keywords>Kalender</cp:keywords>
  <cp:lastModifiedBy>TM</cp:lastModifiedBy>
  <cp:lastPrinted>2020-10-03T08:04:28Z</cp:lastPrinted>
  <dcterms:created xsi:type="dcterms:W3CDTF">2015-09-06T19:11:03Z</dcterms:created>
  <dcterms:modified xsi:type="dcterms:W3CDTF">2020-10-03T11:12:33Z</dcterms:modified>
  <cp:contentStatus>1.4.6</cp:contentStatus>
  <cp:version>1.5.1</cp:version>
</cp:coreProperties>
</file>