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codeName="DieseArbeitsmappe" defaultThemeVersion="124226"/>
  <mc:AlternateContent xmlns:mc="http://schemas.openxmlformats.org/markup-compatibility/2006">
    <mc:Choice Requires="x15">
      <x15ac:absPath xmlns:x15ac="http://schemas.microsoft.com/office/spreadsheetml/2010/11/ac" url="D:\Mutter-Software\Website - Alle_meine_Vorlagen.de\Hochgeladen\012 AMV Jahreskalender\"/>
    </mc:Choice>
  </mc:AlternateContent>
  <bookViews>
    <workbookView xWindow="0" yWindow="0" windowWidth="28800" windowHeight="12210"/>
  </bookViews>
  <sheets>
    <sheet name="Kalender" sheetId="1" r:id="rId1"/>
    <sheet name="Einstellungen" sheetId="2" r:id="rId2"/>
    <sheet name="Tabelle3" sheetId="3" r:id="rId3"/>
  </sheets>
  <definedNames>
    <definedName name="_xlnm.Print_Area" localSheetId="0">Kalender!$A$1:$CG$84</definedName>
    <definedName name="Kalenderjahr">Einstellungen!$F$47</definedName>
    <definedName name="Ostersonntag">Einstellungen!$D$63</definedName>
  </definedNames>
  <calcPr calcId="162913"/>
</workbook>
</file>

<file path=xl/calcChain.xml><?xml version="1.0" encoding="utf-8"?>
<calcChain xmlns="http://schemas.openxmlformats.org/spreadsheetml/2006/main">
  <c r="CR91" i="1" l="1"/>
  <c r="CT93" i="1"/>
  <c r="CU93" i="1"/>
  <c r="CT94" i="1"/>
  <c r="CU94" i="1"/>
  <c r="CT95" i="1"/>
  <c r="CU95" i="1"/>
  <c r="CZ95" i="1"/>
  <c r="CT96" i="1"/>
  <c r="CU96" i="1"/>
  <c r="DA96" i="1"/>
  <c r="DB96" i="1"/>
  <c r="DC96" i="1"/>
  <c r="DD96" i="1"/>
  <c r="DE96" i="1"/>
  <c r="DF96" i="1"/>
  <c r="DG96" i="1"/>
  <c r="DH96" i="1"/>
  <c r="DI96" i="1"/>
  <c r="DJ96" i="1"/>
  <c r="DK96" i="1"/>
  <c r="DL96" i="1"/>
  <c r="DM96" i="1"/>
  <c r="DN96" i="1"/>
  <c r="CT97" i="1"/>
  <c r="CU97" i="1"/>
  <c r="DA97" i="1"/>
  <c r="DB97" i="1"/>
  <c r="DC97" i="1"/>
  <c r="DD97" i="1"/>
  <c r="DE97" i="1"/>
  <c r="DF97" i="1"/>
  <c r="DG97" i="1"/>
  <c r="DH97" i="1"/>
  <c r="DI97" i="1"/>
  <c r="DJ97" i="1"/>
  <c r="DK97" i="1"/>
  <c r="DL97" i="1"/>
  <c r="DM97" i="1"/>
  <c r="DN97" i="1"/>
  <c r="CT98" i="1"/>
  <c r="CU98" i="1"/>
  <c r="DA98" i="1"/>
  <c r="DB98" i="1"/>
  <c r="DC98" i="1"/>
  <c r="DD98" i="1"/>
  <c r="DE98" i="1"/>
  <c r="DF98" i="1"/>
  <c r="DG98" i="1"/>
  <c r="DH98" i="1"/>
  <c r="DI98" i="1"/>
  <c r="DJ98" i="1"/>
  <c r="DK98" i="1"/>
  <c r="DL98" i="1"/>
  <c r="DM98" i="1"/>
  <c r="DN98" i="1"/>
  <c r="CT99" i="1"/>
  <c r="CU99" i="1"/>
  <c r="DA99" i="1"/>
  <c r="DB99" i="1"/>
  <c r="DC99" i="1"/>
  <c r="DD99" i="1"/>
  <c r="DE99" i="1"/>
  <c r="DF99" i="1"/>
  <c r="DG99" i="1"/>
  <c r="DH99" i="1"/>
  <c r="DI99" i="1"/>
  <c r="DJ99" i="1"/>
  <c r="DK99" i="1"/>
  <c r="DL99" i="1"/>
  <c r="DM99" i="1"/>
  <c r="DN99" i="1"/>
  <c r="DA100" i="1"/>
  <c r="DB100" i="1"/>
  <c r="DC100" i="1"/>
  <c r="DD100" i="1"/>
  <c r="DE100" i="1"/>
  <c r="DF100" i="1"/>
  <c r="DG100" i="1"/>
  <c r="DH100" i="1"/>
  <c r="DI100" i="1"/>
  <c r="DJ100" i="1"/>
  <c r="DK100" i="1"/>
  <c r="DL100" i="1"/>
  <c r="DM100" i="1"/>
  <c r="DN100" i="1"/>
  <c r="DA101" i="1"/>
  <c r="DB101" i="1"/>
  <c r="DC101" i="1"/>
  <c r="DD101" i="1"/>
  <c r="DE101" i="1"/>
  <c r="DF101" i="1"/>
  <c r="DG101" i="1"/>
  <c r="DH101" i="1"/>
  <c r="DI101" i="1"/>
  <c r="DJ101" i="1"/>
  <c r="DK101" i="1"/>
  <c r="DL101" i="1"/>
  <c r="DM101" i="1"/>
  <c r="DN101" i="1"/>
  <c r="DA102" i="1"/>
  <c r="DB102" i="1"/>
  <c r="DC102" i="1"/>
  <c r="DD102" i="1"/>
  <c r="DE102" i="1"/>
  <c r="DF102" i="1"/>
  <c r="DG102" i="1"/>
  <c r="DH102" i="1"/>
  <c r="DI102" i="1"/>
  <c r="DJ102" i="1"/>
  <c r="DK102" i="1"/>
  <c r="DL102" i="1"/>
  <c r="DM102" i="1"/>
  <c r="DN102" i="1"/>
  <c r="DA103" i="1"/>
  <c r="DB103" i="1"/>
  <c r="DC103" i="1"/>
  <c r="DD103" i="1"/>
  <c r="DE103" i="1"/>
  <c r="DF103" i="1"/>
  <c r="DG103" i="1"/>
  <c r="DH103" i="1"/>
  <c r="DI103" i="1"/>
  <c r="DJ103" i="1"/>
  <c r="DK103" i="1"/>
  <c r="DL103" i="1"/>
  <c r="DM103" i="1"/>
  <c r="DN103" i="1"/>
  <c r="DA104" i="1"/>
  <c r="DB104" i="1"/>
  <c r="DC104" i="1"/>
  <c r="DD104" i="1"/>
  <c r="DE104" i="1"/>
  <c r="DF104" i="1"/>
  <c r="DG104" i="1"/>
  <c r="DH104" i="1"/>
  <c r="DI104" i="1"/>
  <c r="DJ104" i="1"/>
  <c r="DK104" i="1"/>
  <c r="DL104" i="1"/>
  <c r="DM104" i="1"/>
  <c r="DN104" i="1"/>
  <c r="DA105" i="1"/>
  <c r="DB105" i="1"/>
  <c r="DC105" i="1"/>
  <c r="DD105" i="1"/>
  <c r="DE105" i="1"/>
  <c r="DF105" i="1"/>
  <c r="DG105" i="1"/>
  <c r="DH105" i="1"/>
  <c r="DI105" i="1"/>
  <c r="DJ105" i="1"/>
  <c r="DK105" i="1"/>
  <c r="DL105" i="1"/>
  <c r="DM105" i="1"/>
  <c r="DN105" i="1"/>
  <c r="DA106" i="1"/>
  <c r="DB106" i="1"/>
  <c r="DC106" i="1"/>
  <c r="DD106" i="1"/>
  <c r="DE106" i="1"/>
  <c r="DF106" i="1"/>
  <c r="DG106" i="1"/>
  <c r="DH106" i="1"/>
  <c r="DI106" i="1"/>
  <c r="DJ106" i="1"/>
  <c r="DK106" i="1"/>
  <c r="DL106" i="1"/>
  <c r="DM106" i="1"/>
  <c r="DN106" i="1"/>
  <c r="CN107" i="1"/>
  <c r="CO107" i="1"/>
  <c r="CR107" i="1"/>
  <c r="CM98" i="1" s="1"/>
  <c r="DA107" i="1"/>
  <c r="DB107" i="1"/>
  <c r="DC107" i="1"/>
  <c r="DD107" i="1"/>
  <c r="DE107" i="1"/>
  <c r="DF107" i="1"/>
  <c r="DG107" i="1"/>
  <c r="DH107" i="1"/>
  <c r="DI107" i="1"/>
  <c r="DJ107" i="1"/>
  <c r="DK107" i="1"/>
  <c r="DL107" i="1"/>
  <c r="DM107" i="1"/>
  <c r="DN107" i="1"/>
  <c r="CN108" i="1"/>
  <c r="CO108" i="1"/>
  <c r="DA108" i="1"/>
  <c r="DB108" i="1"/>
  <c r="DC108" i="1"/>
  <c r="DD108" i="1"/>
  <c r="DE108" i="1"/>
  <c r="DF108" i="1"/>
  <c r="DG108" i="1"/>
  <c r="DH108" i="1"/>
  <c r="DI108" i="1"/>
  <c r="DJ108" i="1"/>
  <c r="DK108" i="1"/>
  <c r="DL108" i="1"/>
  <c r="DM108" i="1"/>
  <c r="DN108" i="1"/>
  <c r="DA109" i="1"/>
  <c r="CT109" i="1" s="1"/>
  <c r="CN100" i="1" s="1"/>
  <c r="DB109" i="1"/>
  <c r="CU109" i="1" s="1"/>
  <c r="CO100" i="1" s="1"/>
  <c r="DC109" i="1"/>
  <c r="DD109" i="1"/>
  <c r="DE109" i="1"/>
  <c r="DF109" i="1"/>
  <c r="CU111" i="1" s="1"/>
  <c r="CO102" i="1" s="1"/>
  <c r="DG109" i="1"/>
  <c r="DH109" i="1"/>
  <c r="DI109" i="1"/>
  <c r="DJ109" i="1"/>
  <c r="DK109" i="1"/>
  <c r="CT114" i="1" s="1"/>
  <c r="CN105" i="1" s="1"/>
  <c r="DL109" i="1"/>
  <c r="DM109" i="1"/>
  <c r="DN109" i="1"/>
  <c r="CT110" i="1"/>
  <c r="CN101" i="1" s="1"/>
  <c r="CU110" i="1"/>
  <c r="CO101" i="1" s="1"/>
  <c r="DA110" i="1"/>
  <c r="DB110" i="1"/>
  <c r="DC110" i="1"/>
  <c r="DD110" i="1"/>
  <c r="DE110" i="1"/>
  <c r="DF110" i="1"/>
  <c r="DG110" i="1"/>
  <c r="DH110" i="1"/>
  <c r="DI110" i="1"/>
  <c r="DJ110" i="1"/>
  <c r="DK110" i="1"/>
  <c r="DL110" i="1"/>
  <c r="DM110" i="1"/>
  <c r="DN110" i="1"/>
  <c r="CT111" i="1"/>
  <c r="CN102" i="1" s="1"/>
  <c r="DA111" i="1"/>
  <c r="DB111" i="1"/>
  <c r="DC111" i="1"/>
  <c r="DD111" i="1"/>
  <c r="DE111" i="1"/>
  <c r="DF111" i="1"/>
  <c r="DG111" i="1"/>
  <c r="DH111" i="1"/>
  <c r="DI111" i="1"/>
  <c r="DJ111" i="1"/>
  <c r="DK111" i="1"/>
  <c r="DL111" i="1"/>
  <c r="DM111" i="1"/>
  <c r="DN111" i="1"/>
  <c r="CT112" i="1"/>
  <c r="CN103" i="1" s="1"/>
  <c r="CU112" i="1"/>
  <c r="CO103" i="1" s="1"/>
  <c r="CX112" i="1"/>
  <c r="CT113" i="1"/>
  <c r="CN104" i="1" s="1"/>
  <c r="CU113" i="1"/>
  <c r="CO104" i="1" s="1"/>
  <c r="CU114" i="1"/>
  <c r="CO105" i="1" s="1"/>
  <c r="CT115" i="1"/>
  <c r="CN106" i="1" s="1"/>
  <c r="CU115" i="1"/>
  <c r="CO106" i="1" s="1"/>
  <c r="CN201" i="1"/>
  <c r="CM201" i="1"/>
  <c r="CN200" i="1"/>
  <c r="CM200" i="1"/>
  <c r="CN199" i="1"/>
  <c r="CM199" i="1"/>
  <c r="CN198" i="1"/>
  <c r="CM198" i="1"/>
  <c r="CN197" i="1"/>
  <c r="CM197" i="1"/>
  <c r="CN196" i="1"/>
  <c r="CM196" i="1"/>
  <c r="CN195" i="1"/>
  <c r="CM195" i="1"/>
  <c r="CN194" i="1"/>
  <c r="CM194" i="1"/>
  <c r="CN193" i="1"/>
  <c r="CM193" i="1"/>
  <c r="CN192" i="1"/>
  <c r="CM192" i="1"/>
  <c r="CN188" i="1"/>
  <c r="CM188" i="1"/>
  <c r="CN187" i="1"/>
  <c r="CM187" i="1"/>
  <c r="CN186" i="1"/>
  <c r="CM186" i="1"/>
  <c r="CN185" i="1"/>
  <c r="CM185" i="1"/>
  <c r="CN184" i="1"/>
  <c r="CM184" i="1"/>
  <c r="CN183" i="1"/>
  <c r="CM183" i="1"/>
  <c r="CN182" i="1"/>
  <c r="CM182" i="1"/>
  <c r="CN181" i="1"/>
  <c r="CM181" i="1"/>
  <c r="CN180" i="1"/>
  <c r="CM180" i="1"/>
  <c r="CN179" i="1"/>
  <c r="CM179" i="1"/>
  <c r="CN175" i="1"/>
  <c r="CM175" i="1"/>
  <c r="CN174" i="1"/>
  <c r="CM174" i="1"/>
  <c r="CN173" i="1"/>
  <c r="CM173" i="1"/>
  <c r="CN172" i="1"/>
  <c r="CM172" i="1"/>
  <c r="CN171" i="1"/>
  <c r="CM171" i="1"/>
  <c r="CN170" i="1"/>
  <c r="CM170" i="1"/>
  <c r="CN169" i="1"/>
  <c r="CM169" i="1"/>
  <c r="CN168" i="1"/>
  <c r="CM168" i="1"/>
  <c r="CN167" i="1"/>
  <c r="CM167" i="1"/>
  <c r="CN166" i="1"/>
  <c r="CM166" i="1"/>
  <c r="CN162" i="1"/>
  <c r="CM162" i="1"/>
  <c r="CN161" i="1"/>
  <c r="CM161" i="1"/>
  <c r="CN160" i="1"/>
  <c r="CM160" i="1"/>
  <c r="CN159" i="1"/>
  <c r="CM159" i="1"/>
  <c r="CN158" i="1"/>
  <c r="CM158" i="1"/>
  <c r="CN157" i="1"/>
  <c r="CM157" i="1"/>
  <c r="CN156" i="1"/>
  <c r="CM156" i="1"/>
  <c r="CN155" i="1"/>
  <c r="CM155" i="1"/>
  <c r="CN154" i="1"/>
  <c r="CM154" i="1"/>
  <c r="CN153" i="1"/>
  <c r="CM153" i="1"/>
  <c r="CN149" i="1"/>
  <c r="CM149" i="1"/>
  <c r="CN148" i="1"/>
  <c r="CM148" i="1"/>
  <c r="CN147" i="1"/>
  <c r="CM147" i="1"/>
  <c r="CN146" i="1"/>
  <c r="CM146" i="1"/>
  <c r="CN145" i="1"/>
  <c r="CM145" i="1"/>
  <c r="CN144" i="1"/>
  <c r="CM144" i="1"/>
  <c r="CN143" i="1"/>
  <c r="CM143" i="1"/>
  <c r="CN142" i="1"/>
  <c r="CM142" i="1"/>
  <c r="CN141" i="1"/>
  <c r="CM141" i="1"/>
  <c r="CN140" i="1"/>
  <c r="CM140" i="1"/>
  <c r="CN136" i="1"/>
  <c r="CM136" i="1"/>
  <c r="CN135" i="1"/>
  <c r="CM135" i="1"/>
  <c r="CN134" i="1"/>
  <c r="CM134" i="1"/>
  <c r="CN133" i="1"/>
  <c r="CM133" i="1"/>
  <c r="CN132" i="1"/>
  <c r="CM132" i="1"/>
  <c r="CN131" i="1"/>
  <c r="CM131" i="1"/>
  <c r="CN130" i="1"/>
  <c r="CM130" i="1"/>
  <c r="CN129" i="1"/>
  <c r="CM129" i="1"/>
  <c r="CN128" i="1"/>
  <c r="CM128" i="1"/>
  <c r="CN127" i="1"/>
  <c r="CM127" i="1"/>
  <c r="L64" i="2"/>
  <c r="L6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BQ7" i="1" l="1"/>
  <c r="BQ6" i="1"/>
  <c r="BQ5" i="1"/>
  <c r="BQ4" i="1"/>
  <c r="BQ2" i="1"/>
  <c r="BQ3" i="1"/>
  <c r="BR2" i="1"/>
  <c r="CW77" i="2" l="1"/>
  <c r="CW78" i="2"/>
  <c r="CW79" i="2"/>
  <c r="CW80" i="2"/>
  <c r="CW81" i="2"/>
  <c r="CW82" i="2"/>
  <c r="CW76" i="2"/>
  <c r="CQ76" i="2"/>
  <c r="CQ77" i="2"/>
  <c r="CQ78" i="2"/>
  <c r="CQ79" i="2"/>
  <c r="CQ80" i="2"/>
  <c r="CQ81" i="2"/>
  <c r="CQ82" i="2"/>
  <c r="CQ75" i="2"/>
  <c r="BG75" i="2"/>
  <c r="CK77" i="2"/>
  <c r="CK78" i="2"/>
  <c r="CK79" i="2"/>
  <c r="CK80" i="2"/>
  <c r="CK81" i="2"/>
  <c r="CK82" i="2"/>
  <c r="CE78" i="2"/>
  <c r="CE79" i="2"/>
  <c r="CE80" i="2"/>
  <c r="CE81" i="2"/>
  <c r="CE82" i="2"/>
  <c r="CE77" i="2"/>
  <c r="BY78" i="2"/>
  <c r="BY79" i="2"/>
  <c r="BY80" i="2"/>
  <c r="BY81" i="2"/>
  <c r="BY82" i="2"/>
  <c r="BS77" i="2"/>
  <c r="BS78" i="2"/>
  <c r="BS79" i="2"/>
  <c r="BS80" i="2"/>
  <c r="BS81" i="2"/>
  <c r="BS82" i="2"/>
  <c r="BM78" i="2"/>
  <c r="BM79" i="2"/>
  <c r="BM80" i="2"/>
  <c r="BM81" i="2"/>
  <c r="BM82" i="2"/>
  <c r="BM77" i="2"/>
  <c r="BG76" i="2"/>
  <c r="BG77" i="2"/>
  <c r="BG78" i="2"/>
  <c r="BG79" i="2"/>
  <c r="BG80" i="2"/>
  <c r="BG81" i="2"/>
  <c r="BG82" i="2"/>
  <c r="AY77" i="2"/>
  <c r="AY78" i="2"/>
  <c r="AY79" i="2"/>
  <c r="AY80" i="2"/>
  <c r="AY81" i="2"/>
  <c r="AY82" i="2"/>
  <c r="AY76" i="2"/>
  <c r="AS77" i="2"/>
  <c r="AS78" i="2"/>
  <c r="AS79" i="2"/>
  <c r="AS80" i="2"/>
  <c r="AS81" i="2"/>
  <c r="AS82" i="2"/>
  <c r="AS76" i="2"/>
  <c r="AM76" i="2"/>
  <c r="AM77" i="2"/>
  <c r="AM78" i="2"/>
  <c r="AM79" i="2"/>
  <c r="AM80" i="2"/>
  <c r="AM81" i="2"/>
  <c r="AM82" i="2"/>
  <c r="AM75" i="2"/>
  <c r="AG76" i="2"/>
  <c r="AG77" i="2"/>
  <c r="AG78" i="2"/>
  <c r="AG79" i="2"/>
  <c r="AG80" i="2"/>
  <c r="AG81" i="2"/>
  <c r="AG82" i="2"/>
  <c r="AG75" i="2"/>
  <c r="AA76" i="2"/>
  <c r="AA77" i="2"/>
  <c r="AA78" i="2"/>
  <c r="AA79" i="2"/>
  <c r="AA80" i="2"/>
  <c r="AA81" i="2"/>
  <c r="AA82" i="2"/>
  <c r="U76" i="2"/>
  <c r="U77" i="2"/>
  <c r="U78" i="2"/>
  <c r="U79" i="2"/>
  <c r="U80" i="2"/>
  <c r="U81" i="2"/>
  <c r="U82" i="2"/>
  <c r="U75" i="2"/>
  <c r="O79" i="2"/>
  <c r="O80" i="2"/>
  <c r="O81" i="2"/>
  <c r="O82" i="2"/>
  <c r="I80" i="2"/>
  <c r="I81" i="2"/>
  <c r="I82" i="2"/>
  <c r="I79" i="2"/>
  <c r="I78" i="2"/>
  <c r="I64" i="2" s="1"/>
  <c r="BR7" i="1" l="1"/>
  <c r="BR6" i="1"/>
  <c r="BR5" i="1"/>
  <c r="BR4" i="1"/>
  <c r="BR3" i="1"/>
  <c r="M2" i="1" l="1"/>
  <c r="X3" i="1" l="1"/>
  <c r="S3" i="1"/>
  <c r="D61" i="2"/>
  <c r="BS75" i="2" s="1"/>
  <c r="R56" i="2"/>
  <c r="T60" i="2"/>
  <c r="T61" i="2"/>
  <c r="T62" i="2"/>
  <c r="T63" i="2"/>
  <c r="T64" i="2"/>
  <c r="T65" i="2"/>
  <c r="T66" i="2"/>
  <c r="T59" i="2"/>
  <c r="R60" i="2"/>
  <c r="R61" i="2"/>
  <c r="R62" i="2"/>
  <c r="R63" i="2"/>
  <c r="R64" i="2"/>
  <c r="R65" i="2"/>
  <c r="R66" i="2"/>
  <c r="R59" i="2"/>
  <c r="L62" i="2"/>
  <c r="L63" i="2"/>
  <c r="L66" i="2"/>
  <c r="L67" i="2"/>
  <c r="L68" i="2"/>
  <c r="L61" i="2"/>
  <c r="J62" i="2"/>
  <c r="J63" i="2"/>
  <c r="J64" i="2"/>
  <c r="J65" i="2"/>
  <c r="J66" i="2"/>
  <c r="J67" i="2"/>
  <c r="J68" i="2"/>
  <c r="J61" i="2"/>
  <c r="Q61" i="2"/>
  <c r="Q62" i="2"/>
  <c r="Q63" i="2"/>
  <c r="Q64" i="2"/>
  <c r="Q65" i="2"/>
  <c r="Q66" i="2"/>
  <c r="I65" i="2"/>
  <c r="I66" i="2"/>
  <c r="F80" i="2" s="1"/>
  <c r="I67" i="2"/>
  <c r="F81" i="2" s="1"/>
  <c r="I68" i="2"/>
  <c r="J58" i="2"/>
  <c r="H53" i="2"/>
  <c r="CW75" i="2"/>
  <c r="CK76" i="2"/>
  <c r="CK75" i="2"/>
  <c r="CE76" i="2"/>
  <c r="CE75" i="2"/>
  <c r="BY77" i="2"/>
  <c r="BY76" i="2"/>
  <c r="BS76" i="2"/>
  <c r="BM76" i="2"/>
  <c r="AY75" i="2"/>
  <c r="AA75" i="2"/>
  <c r="O78" i="2"/>
  <c r="O77" i="2"/>
  <c r="O75" i="2"/>
  <c r="I77" i="2"/>
  <c r="I63" i="2" s="1"/>
  <c r="I75" i="2"/>
  <c r="D74" i="2"/>
  <c r="D68" i="2"/>
  <c r="D69" i="2" s="1"/>
  <c r="D70" i="2" s="1"/>
  <c r="D71" i="2" s="1"/>
  <c r="D72" i="2"/>
  <c r="D73" i="2"/>
  <c r="D67" i="2"/>
  <c r="D63" i="2"/>
  <c r="D59" i="2"/>
  <c r="Q60" i="2" l="1"/>
  <c r="F82" i="2"/>
  <c r="D60" i="2"/>
  <c r="I76" i="2"/>
  <c r="I62" i="2" s="1"/>
  <c r="F76" i="2" s="1"/>
  <c r="C57" i="2"/>
  <c r="F79" i="2"/>
  <c r="D66" i="2"/>
  <c r="BM75" i="2"/>
  <c r="Q59" i="2" s="1"/>
  <c r="BY75" i="2"/>
  <c r="O76" i="2"/>
  <c r="AS75" i="2"/>
  <c r="D82" i="2"/>
  <c r="F78" i="2"/>
  <c r="D78" i="2"/>
  <c r="D80" i="2"/>
  <c r="D79" i="2"/>
  <c r="D81" i="2"/>
  <c r="F77" i="2"/>
  <c r="D77" i="2"/>
  <c r="I61" i="2"/>
  <c r="E82" i="2"/>
  <c r="E81" i="2"/>
  <c r="E80" i="2"/>
  <c r="E79" i="2"/>
  <c r="E78" i="2"/>
  <c r="E77" i="2"/>
  <c r="E76" i="2"/>
  <c r="D62" i="2"/>
  <c r="D64" i="2"/>
  <c r="D65" i="2"/>
  <c r="D76" i="2" l="1"/>
  <c r="F75" i="2"/>
  <c r="D75" i="2"/>
  <c r="E75" i="2"/>
  <c r="A2" i="1"/>
  <c r="AP7" i="1" l="1"/>
  <c r="AP6" i="1"/>
  <c r="AK7" i="1"/>
  <c r="AK6" i="1"/>
  <c r="AP4" i="1" l="1"/>
  <c r="AP3" i="1"/>
  <c r="AK4" i="1"/>
  <c r="AK3" i="1"/>
  <c r="AC4" i="1"/>
  <c r="AC6" i="1"/>
  <c r="AC7" i="1"/>
  <c r="AC3" i="1"/>
  <c r="X5" i="1"/>
  <c r="X6" i="1"/>
  <c r="X7" i="1"/>
  <c r="S6" i="1"/>
  <c r="S7" i="1"/>
  <c r="S5" i="1"/>
  <c r="S4" i="1"/>
  <c r="M6" i="1"/>
  <c r="M7" i="1"/>
  <c r="M5" i="1"/>
  <c r="M4" i="1"/>
  <c r="X4" i="1"/>
  <c r="P22" i="1" l="1"/>
  <c r="P10" i="1" s="1"/>
  <c r="P24" i="1" l="1"/>
  <c r="P26" i="1" s="1"/>
  <c r="V26" i="1" s="1"/>
  <c r="Q11" i="1"/>
  <c r="Q23" i="1"/>
  <c r="P20" i="1"/>
  <c r="P18" i="1"/>
  <c r="P16" i="1"/>
  <c r="V16" i="1" s="1"/>
  <c r="P14" i="1"/>
  <c r="P12" i="1"/>
  <c r="Q25" i="1" l="1"/>
  <c r="Q27" i="1"/>
  <c r="P28" i="1"/>
  <c r="Q28" i="1" s="1"/>
  <c r="Q22" i="1"/>
  <c r="Q10" i="1"/>
  <c r="Q26" i="1"/>
  <c r="Q24" i="1"/>
  <c r="Q13" i="1"/>
  <c r="Q12" i="1"/>
  <c r="Q15" i="1"/>
  <c r="Q14" i="1"/>
  <c r="Q17" i="1"/>
  <c r="Q16" i="1"/>
  <c r="Q19" i="1"/>
  <c r="Q18" i="1"/>
  <c r="Q21" i="1"/>
  <c r="Q20" i="1"/>
  <c r="P30" i="1" l="1"/>
  <c r="Q29" i="1"/>
  <c r="B22" i="1"/>
  <c r="C22" i="1" l="1"/>
  <c r="C23" i="1"/>
  <c r="B10" i="1"/>
  <c r="B12" i="1"/>
  <c r="B14" i="1"/>
  <c r="B18" i="1"/>
  <c r="B20" i="1"/>
  <c r="B16" i="1"/>
  <c r="P32" i="1"/>
  <c r="Q30" i="1"/>
  <c r="Q31" i="1"/>
  <c r="I22" i="1"/>
  <c r="CA22" i="1"/>
  <c r="BT22" i="1"/>
  <c r="BM22" i="1"/>
  <c r="BF22" i="1"/>
  <c r="AY22" i="1"/>
  <c r="AR22" i="1"/>
  <c r="AK22" i="1"/>
  <c r="W22" i="1"/>
  <c r="AD22" i="1"/>
  <c r="C16" i="1" l="1"/>
  <c r="C17" i="1"/>
  <c r="C20" i="1"/>
  <c r="C21" i="1"/>
  <c r="C18" i="1"/>
  <c r="C19" i="1"/>
  <c r="C14" i="1"/>
  <c r="C15" i="1"/>
  <c r="C12" i="1"/>
  <c r="C13" i="1"/>
  <c r="C10" i="1"/>
  <c r="C11" i="1"/>
  <c r="BU22" i="1"/>
  <c r="BU23" i="1"/>
  <c r="P34" i="1"/>
  <c r="Q33" i="1"/>
  <c r="Q32" i="1"/>
  <c r="AY18" i="1"/>
  <c r="AY10" i="1"/>
  <c r="AY12" i="1"/>
  <c r="AY14" i="1"/>
  <c r="AY16" i="1"/>
  <c r="BF10" i="1"/>
  <c r="BF12" i="1"/>
  <c r="BF14" i="1"/>
  <c r="BF16" i="1"/>
  <c r="H16" i="1"/>
  <c r="AE23" i="1"/>
  <c r="AE22" i="1"/>
  <c r="X23" i="1"/>
  <c r="X22" i="1"/>
  <c r="AL23" i="1"/>
  <c r="AL22" i="1"/>
  <c r="AS23" i="1"/>
  <c r="AS22" i="1"/>
  <c r="AZ23" i="1"/>
  <c r="AZ22" i="1"/>
  <c r="BG23" i="1"/>
  <c r="BG22" i="1"/>
  <c r="BN23" i="1"/>
  <c r="BN22" i="1"/>
  <c r="CB23" i="1"/>
  <c r="CB22" i="1"/>
  <c r="J22" i="1"/>
  <c r="J23" i="1"/>
  <c r="AD20" i="1"/>
  <c r="AD18" i="1"/>
  <c r="AD16" i="1"/>
  <c r="AJ16" i="1" s="1"/>
  <c r="AD14" i="1"/>
  <c r="AD12" i="1"/>
  <c r="AD10" i="1"/>
  <c r="W20" i="1"/>
  <c r="W18" i="1"/>
  <c r="W16" i="1"/>
  <c r="AC16" i="1" s="1"/>
  <c r="W14" i="1"/>
  <c r="W12" i="1"/>
  <c r="W10" i="1"/>
  <c r="AK20" i="1"/>
  <c r="AK18" i="1"/>
  <c r="AK16" i="1"/>
  <c r="AQ16" i="1" s="1"/>
  <c r="AK14" i="1"/>
  <c r="AK12" i="1"/>
  <c r="AK10" i="1"/>
  <c r="AR20" i="1"/>
  <c r="AR18" i="1"/>
  <c r="AR16" i="1"/>
  <c r="AX16" i="1" s="1"/>
  <c r="AR14" i="1"/>
  <c r="AR12" i="1"/>
  <c r="AR10" i="1"/>
  <c r="AY20" i="1"/>
  <c r="BF20" i="1"/>
  <c r="BF18" i="1"/>
  <c r="BM20" i="1"/>
  <c r="BM18" i="1"/>
  <c r="BM16" i="1"/>
  <c r="BS16" i="1" s="1"/>
  <c r="BM14" i="1"/>
  <c r="BM12" i="1"/>
  <c r="BM10" i="1"/>
  <c r="BT20" i="1"/>
  <c r="BT18" i="1"/>
  <c r="BU19" i="1" s="1"/>
  <c r="BT16" i="1"/>
  <c r="BZ16" i="1" s="1"/>
  <c r="BT14" i="1"/>
  <c r="BT12" i="1"/>
  <c r="BT10" i="1"/>
  <c r="CA20" i="1"/>
  <c r="CA18" i="1"/>
  <c r="CA16" i="1"/>
  <c r="CG16" i="1" s="1"/>
  <c r="CA14" i="1"/>
  <c r="CA12" i="1"/>
  <c r="CA10" i="1"/>
  <c r="I24" i="1"/>
  <c r="I20" i="1"/>
  <c r="I18" i="1"/>
  <c r="I16" i="1"/>
  <c r="O16" i="1" s="1"/>
  <c r="I14" i="1"/>
  <c r="I12" i="1"/>
  <c r="I10" i="1"/>
  <c r="BU20" i="1" l="1"/>
  <c r="BU21" i="1"/>
  <c r="P36" i="1"/>
  <c r="Q35" i="1"/>
  <c r="Q34" i="1"/>
  <c r="BG16" i="1"/>
  <c r="BL16" i="1"/>
  <c r="BG17" i="1"/>
  <c r="BG14" i="1"/>
  <c r="BG15" i="1"/>
  <c r="BG12" i="1"/>
  <c r="BG13" i="1"/>
  <c r="BG10" i="1"/>
  <c r="BG11" i="1"/>
  <c r="AZ16" i="1"/>
  <c r="BE16" i="1"/>
  <c r="AZ17" i="1"/>
  <c r="AZ14" i="1"/>
  <c r="AZ15" i="1"/>
  <c r="AZ12" i="1"/>
  <c r="AZ13" i="1"/>
  <c r="AZ10" i="1"/>
  <c r="AZ11" i="1"/>
  <c r="J10" i="1"/>
  <c r="J11" i="1"/>
  <c r="J12" i="1"/>
  <c r="J13" i="1"/>
  <c r="J14" i="1"/>
  <c r="J15" i="1"/>
  <c r="J16" i="1"/>
  <c r="J17" i="1"/>
  <c r="J18" i="1"/>
  <c r="J19" i="1"/>
  <c r="J20" i="1"/>
  <c r="J21" i="1"/>
  <c r="J24" i="1"/>
  <c r="J25" i="1"/>
  <c r="CB11" i="1"/>
  <c r="CB10" i="1"/>
  <c r="CB13" i="1"/>
  <c r="CB12" i="1"/>
  <c r="CB15" i="1"/>
  <c r="CB14" i="1"/>
  <c r="CB17" i="1"/>
  <c r="CB16" i="1"/>
  <c r="CB19" i="1"/>
  <c r="CB18" i="1"/>
  <c r="CB21" i="1"/>
  <c r="CB20" i="1"/>
  <c r="BU11" i="1"/>
  <c r="BU10" i="1"/>
  <c r="BU13" i="1"/>
  <c r="BU12" i="1"/>
  <c r="BU15" i="1"/>
  <c r="BU14" i="1"/>
  <c r="BU17" i="1"/>
  <c r="BU16" i="1"/>
  <c r="BU18" i="1"/>
  <c r="BN11" i="1"/>
  <c r="BN10" i="1"/>
  <c r="BN13" i="1"/>
  <c r="BN12" i="1"/>
  <c r="BN15" i="1"/>
  <c r="BN14" i="1"/>
  <c r="BN17" i="1"/>
  <c r="BN16" i="1"/>
  <c r="BN19" i="1"/>
  <c r="BN18" i="1"/>
  <c r="BN21" i="1"/>
  <c r="BN20" i="1"/>
  <c r="BG19" i="1"/>
  <c r="BG18" i="1"/>
  <c r="BG21" i="1"/>
  <c r="BG20" i="1"/>
  <c r="AZ19" i="1"/>
  <c r="AZ18" i="1"/>
  <c r="AZ21" i="1"/>
  <c r="AZ20" i="1"/>
  <c r="AS10" i="1"/>
  <c r="AS11" i="1"/>
  <c r="AS13" i="1"/>
  <c r="AS12" i="1"/>
  <c r="AS15" i="1"/>
  <c r="AS14" i="1"/>
  <c r="AS17" i="1"/>
  <c r="AS16" i="1"/>
  <c r="AS19" i="1"/>
  <c r="AS18" i="1"/>
  <c r="AS21" i="1"/>
  <c r="AS20" i="1"/>
  <c r="AL11" i="1"/>
  <c r="AL10" i="1"/>
  <c r="AL13" i="1"/>
  <c r="AL12" i="1"/>
  <c r="AL15" i="1"/>
  <c r="AL14" i="1"/>
  <c r="AL17" i="1"/>
  <c r="AL16" i="1"/>
  <c r="AL19" i="1"/>
  <c r="AL18" i="1"/>
  <c r="AL21" i="1"/>
  <c r="AL20" i="1"/>
  <c r="X11" i="1"/>
  <c r="X10" i="1"/>
  <c r="X13" i="1"/>
  <c r="X12" i="1"/>
  <c r="X15" i="1"/>
  <c r="X14" i="1"/>
  <c r="X17" i="1"/>
  <c r="X16" i="1"/>
  <c r="X19" i="1"/>
  <c r="X18" i="1"/>
  <c r="X21" i="1"/>
  <c r="X20" i="1"/>
  <c r="AE11" i="1"/>
  <c r="AE10" i="1"/>
  <c r="AE13" i="1"/>
  <c r="AE12" i="1"/>
  <c r="AE15" i="1"/>
  <c r="AE14" i="1"/>
  <c r="AE17" i="1"/>
  <c r="AE16" i="1"/>
  <c r="AE19" i="1"/>
  <c r="AE18" i="1"/>
  <c r="AE21" i="1"/>
  <c r="AE20" i="1"/>
  <c r="AD24" i="1"/>
  <c r="P38" i="1" l="1"/>
  <c r="Q37" i="1"/>
  <c r="Q36" i="1"/>
  <c r="AD26" i="1"/>
  <c r="AJ26" i="1" s="1"/>
  <c r="AE25" i="1"/>
  <c r="AE24" i="1"/>
  <c r="W24" i="1"/>
  <c r="AK24" i="1"/>
  <c r="AR24" i="1"/>
  <c r="AY24" i="1"/>
  <c r="BF24" i="1"/>
  <c r="BM24" i="1"/>
  <c r="BT24" i="1"/>
  <c r="CA24" i="1"/>
  <c r="I26" i="1"/>
  <c r="O26" i="1" s="1"/>
  <c r="AD28" i="1" l="1"/>
  <c r="AD30" i="1" s="1"/>
  <c r="P40" i="1"/>
  <c r="Q38" i="1"/>
  <c r="Q39" i="1"/>
  <c r="J26" i="1"/>
  <c r="J27" i="1"/>
  <c r="CA26" i="1"/>
  <c r="CG26" i="1" s="1"/>
  <c r="CB25" i="1"/>
  <c r="CB24" i="1"/>
  <c r="BT26" i="1"/>
  <c r="BM26" i="1"/>
  <c r="BS26" i="1" s="1"/>
  <c r="BN25" i="1"/>
  <c r="BN24" i="1"/>
  <c r="BF26" i="1"/>
  <c r="BL26" i="1" s="1"/>
  <c r="BG25" i="1"/>
  <c r="BG24" i="1"/>
  <c r="AY26" i="1"/>
  <c r="BE26" i="1" s="1"/>
  <c r="AZ25" i="1"/>
  <c r="AZ24" i="1"/>
  <c r="AR26" i="1"/>
  <c r="AX26" i="1" s="1"/>
  <c r="AS25" i="1"/>
  <c r="AS24" i="1"/>
  <c r="AK26" i="1"/>
  <c r="AQ26" i="1" s="1"/>
  <c r="AL25" i="1"/>
  <c r="AL24" i="1"/>
  <c r="AE28" i="1"/>
  <c r="W26" i="1"/>
  <c r="AC26" i="1" s="1"/>
  <c r="X25" i="1"/>
  <c r="X24" i="1"/>
  <c r="AE27" i="1"/>
  <c r="AE26" i="1"/>
  <c r="I28" i="1"/>
  <c r="B24" i="1"/>
  <c r="AE29" i="1" l="1"/>
  <c r="C24" i="1"/>
  <c r="C25" i="1"/>
  <c r="BZ26" i="1"/>
  <c r="BU26" i="1"/>
  <c r="AR28" i="1"/>
  <c r="AS29" i="1" s="1"/>
  <c r="BT28" i="1"/>
  <c r="V40" i="1"/>
  <c r="Q41" i="1"/>
  <c r="P42" i="1"/>
  <c r="Q40" i="1"/>
  <c r="AK28" i="1"/>
  <c r="AK30" i="1" s="1"/>
  <c r="BF28" i="1"/>
  <c r="BF30" i="1" s="1"/>
  <c r="W28" i="1"/>
  <c r="X28" i="1" s="1"/>
  <c r="BM28" i="1"/>
  <c r="BM30" i="1" s="1"/>
  <c r="AY28" i="1"/>
  <c r="AZ28" i="1" s="1"/>
  <c r="CA28" i="1"/>
  <c r="CB29" i="1" s="1"/>
  <c r="AR30" i="1"/>
  <c r="I30" i="1"/>
  <c r="J28" i="1"/>
  <c r="J29" i="1"/>
  <c r="X27" i="1"/>
  <c r="X26" i="1"/>
  <c r="AD32" i="1"/>
  <c r="AE31" i="1"/>
  <c r="AE30" i="1"/>
  <c r="AL27" i="1"/>
  <c r="AL26" i="1"/>
  <c r="AS27" i="1"/>
  <c r="AS26" i="1"/>
  <c r="AZ27" i="1"/>
  <c r="AZ26" i="1"/>
  <c r="BG27" i="1"/>
  <c r="BG26" i="1"/>
  <c r="BN27" i="1"/>
  <c r="BN26" i="1"/>
  <c r="CB27" i="1"/>
  <c r="CB26" i="1"/>
  <c r="B26" i="1"/>
  <c r="BT30" i="1" l="1"/>
  <c r="BU30" i="1" s="1"/>
  <c r="BU28" i="1"/>
  <c r="C26" i="1"/>
  <c r="C27" i="1"/>
  <c r="H26" i="1"/>
  <c r="AS28" i="1"/>
  <c r="W30" i="1"/>
  <c r="X31" i="1" s="1"/>
  <c r="BN28" i="1"/>
  <c r="CB28" i="1"/>
  <c r="AZ29" i="1"/>
  <c r="AL28" i="1"/>
  <c r="AL29" i="1"/>
  <c r="P44" i="1"/>
  <c r="Q42" i="1"/>
  <c r="Q43" i="1"/>
  <c r="BG28" i="1"/>
  <c r="BG29" i="1"/>
  <c r="X29" i="1"/>
  <c r="BN29" i="1"/>
  <c r="AY30" i="1"/>
  <c r="AZ31" i="1" s="1"/>
  <c r="CA30" i="1"/>
  <c r="CA32" i="1" s="1"/>
  <c r="AD34" i="1"/>
  <c r="AE33" i="1"/>
  <c r="AE32" i="1"/>
  <c r="I32" i="1"/>
  <c r="J30" i="1"/>
  <c r="J31" i="1"/>
  <c r="BM32" i="1"/>
  <c r="BN31" i="1"/>
  <c r="BN30" i="1"/>
  <c r="BF32" i="1"/>
  <c r="BG31" i="1"/>
  <c r="BG30" i="1"/>
  <c r="AR32" i="1"/>
  <c r="AS31" i="1"/>
  <c r="AS30" i="1"/>
  <c r="AK32" i="1"/>
  <c r="AL31" i="1"/>
  <c r="AL30" i="1"/>
  <c r="W32" i="1"/>
  <c r="B28" i="1"/>
  <c r="BT32" i="1" l="1"/>
  <c r="BU32" i="1" s="1"/>
  <c r="C28" i="1"/>
  <c r="C29" i="1"/>
  <c r="X30" i="1"/>
  <c r="AY32" i="1"/>
  <c r="AZ33" i="1" s="1"/>
  <c r="AZ30" i="1"/>
  <c r="P46" i="1"/>
  <c r="Q45" i="1"/>
  <c r="Q44" i="1"/>
  <c r="CB30" i="1"/>
  <c r="CB31" i="1"/>
  <c r="W34" i="1"/>
  <c r="X33" i="1"/>
  <c r="X32" i="1"/>
  <c r="AK34" i="1"/>
  <c r="AL33" i="1"/>
  <c r="AL32" i="1"/>
  <c r="AR34" i="1"/>
  <c r="AS33" i="1"/>
  <c r="AS32" i="1"/>
  <c r="AY34" i="1"/>
  <c r="BF34" i="1"/>
  <c r="BG33" i="1"/>
  <c r="BG32" i="1"/>
  <c r="BM34" i="1"/>
  <c r="BN33" i="1"/>
  <c r="BN32" i="1"/>
  <c r="BT34" i="1"/>
  <c r="CA34" i="1"/>
  <c r="CB33" i="1"/>
  <c r="CB32" i="1"/>
  <c r="I34" i="1"/>
  <c r="J32" i="1"/>
  <c r="J33" i="1"/>
  <c r="AD36" i="1"/>
  <c r="AE35" i="1"/>
  <c r="AE34" i="1"/>
  <c r="B30" i="1"/>
  <c r="BU33" i="1" l="1"/>
  <c r="AZ32" i="1"/>
  <c r="C30" i="1"/>
  <c r="C31" i="1"/>
  <c r="B32" i="1"/>
  <c r="P48" i="1"/>
  <c r="Q46" i="1"/>
  <c r="Q47" i="1"/>
  <c r="AD38" i="1"/>
  <c r="AE37" i="1"/>
  <c r="AE36" i="1"/>
  <c r="I36" i="1"/>
  <c r="J34" i="1"/>
  <c r="J35" i="1"/>
  <c r="CA36" i="1"/>
  <c r="CB35" i="1"/>
  <c r="CB34" i="1"/>
  <c r="BT36" i="1"/>
  <c r="BU35" i="1"/>
  <c r="BU34" i="1"/>
  <c r="BM36" i="1"/>
  <c r="BN35" i="1"/>
  <c r="BN34" i="1"/>
  <c r="BF36" i="1"/>
  <c r="BG35" i="1"/>
  <c r="BG34" i="1"/>
  <c r="AY36" i="1"/>
  <c r="AZ35" i="1"/>
  <c r="AZ34" i="1"/>
  <c r="AR36" i="1"/>
  <c r="AS35" i="1"/>
  <c r="AS34" i="1"/>
  <c r="AK36" i="1"/>
  <c r="AL35" i="1"/>
  <c r="AL34" i="1"/>
  <c r="W36" i="1"/>
  <c r="X35" i="1"/>
  <c r="X34" i="1"/>
  <c r="C32" i="1" l="1"/>
  <c r="C33" i="1"/>
  <c r="P50" i="1"/>
  <c r="Q49" i="1"/>
  <c r="Q48" i="1"/>
  <c r="W38" i="1"/>
  <c r="X37" i="1"/>
  <c r="X36" i="1"/>
  <c r="AK38" i="1"/>
  <c r="AL37" i="1"/>
  <c r="AL36" i="1"/>
  <c r="AR38" i="1"/>
  <c r="AS37" i="1"/>
  <c r="AS36" i="1"/>
  <c r="AY38" i="1"/>
  <c r="AZ37" i="1"/>
  <c r="AZ36" i="1"/>
  <c r="BF38" i="1"/>
  <c r="BG37" i="1"/>
  <c r="BG36" i="1"/>
  <c r="BM38" i="1"/>
  <c r="BN37" i="1"/>
  <c r="BN36" i="1"/>
  <c r="BT38" i="1"/>
  <c r="BU37" i="1"/>
  <c r="BU36" i="1"/>
  <c r="CA38" i="1"/>
  <c r="CB37" i="1"/>
  <c r="CB36" i="1"/>
  <c r="I38" i="1"/>
  <c r="J36" i="1"/>
  <c r="J37" i="1"/>
  <c r="AD40" i="1"/>
  <c r="AJ40" i="1" s="1"/>
  <c r="AE39" i="1"/>
  <c r="AE38" i="1"/>
  <c r="B34" i="1"/>
  <c r="C34" i="1" l="1"/>
  <c r="C35" i="1"/>
  <c r="P52" i="1"/>
  <c r="Q51" i="1"/>
  <c r="Q50" i="1"/>
  <c r="AE41" i="1"/>
  <c r="AE40" i="1"/>
  <c r="AD42" i="1"/>
  <c r="I40" i="1"/>
  <c r="O40" i="1" s="1"/>
  <c r="J38" i="1"/>
  <c r="J39" i="1"/>
  <c r="CA40" i="1"/>
  <c r="CG40" i="1" s="1"/>
  <c r="CB39" i="1"/>
  <c r="CB38" i="1"/>
  <c r="BT40" i="1"/>
  <c r="BZ40" i="1" s="1"/>
  <c r="BU39" i="1"/>
  <c r="BU38" i="1"/>
  <c r="BM40" i="1"/>
  <c r="BS40" i="1" s="1"/>
  <c r="BN39" i="1"/>
  <c r="BN38" i="1"/>
  <c r="BF40" i="1"/>
  <c r="BL40" i="1" s="1"/>
  <c r="BG39" i="1"/>
  <c r="BG38" i="1"/>
  <c r="AY40" i="1"/>
  <c r="BE40" i="1" s="1"/>
  <c r="AZ39" i="1"/>
  <c r="AZ38" i="1"/>
  <c r="AR40" i="1"/>
  <c r="AX40" i="1" s="1"/>
  <c r="AS39" i="1"/>
  <c r="AS38" i="1"/>
  <c r="AK40" i="1"/>
  <c r="AQ40" i="1" s="1"/>
  <c r="AL39" i="1"/>
  <c r="AL38" i="1"/>
  <c r="W40" i="1"/>
  <c r="AC40" i="1" s="1"/>
  <c r="X39" i="1"/>
  <c r="X38" i="1"/>
  <c r="B36" i="1"/>
  <c r="C36" i="1" l="1"/>
  <c r="C37" i="1"/>
  <c r="P54" i="1"/>
  <c r="Q53" i="1"/>
  <c r="Q52" i="1"/>
  <c r="X41" i="1"/>
  <c r="X40" i="1"/>
  <c r="W42" i="1"/>
  <c r="AL41" i="1"/>
  <c r="AL40" i="1"/>
  <c r="AK42" i="1"/>
  <c r="AS41" i="1"/>
  <c r="AS40" i="1"/>
  <c r="AR42" i="1"/>
  <c r="AZ41" i="1"/>
  <c r="AZ40" i="1"/>
  <c r="AY42" i="1"/>
  <c r="BG41" i="1"/>
  <c r="BG40" i="1"/>
  <c r="BF42" i="1"/>
  <c r="BN41" i="1"/>
  <c r="BN40" i="1"/>
  <c r="BM42" i="1"/>
  <c r="BU41" i="1"/>
  <c r="BU40" i="1"/>
  <c r="BT42" i="1"/>
  <c r="CB41" i="1"/>
  <c r="CB40" i="1"/>
  <c r="CA42" i="1"/>
  <c r="J40" i="1"/>
  <c r="J41" i="1"/>
  <c r="I42" i="1"/>
  <c r="AD44" i="1"/>
  <c r="AE43" i="1"/>
  <c r="AE42" i="1"/>
  <c r="B38" i="1"/>
  <c r="C38" i="1" l="1"/>
  <c r="C39" i="1"/>
  <c r="Q55" i="1"/>
  <c r="Q54" i="1"/>
  <c r="V54" i="1"/>
  <c r="P56" i="1"/>
  <c r="AD46" i="1"/>
  <c r="AE45" i="1"/>
  <c r="AE44" i="1"/>
  <c r="I44" i="1"/>
  <c r="J42" i="1"/>
  <c r="J43" i="1"/>
  <c r="CA44" i="1"/>
  <c r="CB43" i="1"/>
  <c r="CB42" i="1"/>
  <c r="BT44" i="1"/>
  <c r="BU43" i="1"/>
  <c r="BU42" i="1"/>
  <c r="BM44" i="1"/>
  <c r="BN43" i="1"/>
  <c r="BN42" i="1"/>
  <c r="BF44" i="1"/>
  <c r="BG43" i="1"/>
  <c r="BG42" i="1"/>
  <c r="AY44" i="1"/>
  <c r="AZ43" i="1"/>
  <c r="AZ42" i="1"/>
  <c r="AR44" i="1"/>
  <c r="AS43" i="1"/>
  <c r="AS42" i="1"/>
  <c r="AK44" i="1"/>
  <c r="AL43" i="1"/>
  <c r="AL42" i="1"/>
  <c r="W44" i="1"/>
  <c r="X43" i="1"/>
  <c r="X42" i="1"/>
  <c r="B40" i="1"/>
  <c r="C40" i="1" l="1"/>
  <c r="C41" i="1"/>
  <c r="Q56" i="1"/>
  <c r="P58" i="1"/>
  <c r="Q57" i="1"/>
  <c r="H40" i="1"/>
  <c r="W46" i="1"/>
  <c r="X45" i="1"/>
  <c r="X44" i="1"/>
  <c r="AK46" i="1"/>
  <c r="AL45" i="1"/>
  <c r="AL44" i="1"/>
  <c r="AR46" i="1"/>
  <c r="AS45" i="1"/>
  <c r="AS44" i="1"/>
  <c r="AY46" i="1"/>
  <c r="AZ45" i="1"/>
  <c r="AZ44" i="1"/>
  <c r="BF46" i="1"/>
  <c r="BG45" i="1"/>
  <c r="BG44" i="1"/>
  <c r="BM46" i="1"/>
  <c r="BN45" i="1"/>
  <c r="BN44" i="1"/>
  <c r="BT46" i="1"/>
  <c r="BU45" i="1"/>
  <c r="BU44" i="1"/>
  <c r="CA46" i="1"/>
  <c r="CB45" i="1"/>
  <c r="CB44" i="1"/>
  <c r="I46" i="1"/>
  <c r="J44" i="1"/>
  <c r="J45" i="1"/>
  <c r="AD48" i="1"/>
  <c r="AE47" i="1"/>
  <c r="AE46" i="1"/>
  <c r="B42" i="1"/>
  <c r="C42" i="1" l="1"/>
  <c r="C43" i="1"/>
  <c r="P60" i="1"/>
  <c r="Q59" i="1"/>
  <c r="Q58" i="1"/>
  <c r="AD50" i="1"/>
  <c r="AE49" i="1"/>
  <c r="AE48" i="1"/>
  <c r="I48" i="1"/>
  <c r="J46" i="1"/>
  <c r="J47" i="1"/>
  <c r="CA48" i="1"/>
  <c r="CB47" i="1"/>
  <c r="CB46" i="1"/>
  <c r="BT48" i="1"/>
  <c r="BU47" i="1"/>
  <c r="BU46" i="1"/>
  <c r="BM48" i="1"/>
  <c r="BN47" i="1"/>
  <c r="BN46" i="1"/>
  <c r="BF48" i="1"/>
  <c r="BG47" i="1"/>
  <c r="BG46" i="1"/>
  <c r="AY48" i="1"/>
  <c r="AZ47" i="1"/>
  <c r="AZ46" i="1"/>
  <c r="AR48" i="1"/>
  <c r="AS47" i="1"/>
  <c r="AS46" i="1"/>
  <c r="AK48" i="1"/>
  <c r="AL47" i="1"/>
  <c r="AL46" i="1"/>
  <c r="W48" i="1"/>
  <c r="X47" i="1"/>
  <c r="X46" i="1"/>
  <c r="B44" i="1"/>
  <c r="C44" i="1" l="1"/>
  <c r="C45" i="1"/>
  <c r="P62" i="1"/>
  <c r="Q61" i="1"/>
  <c r="Q60" i="1"/>
  <c r="W50" i="1"/>
  <c r="X49" i="1"/>
  <c r="X48" i="1"/>
  <c r="AK50" i="1"/>
  <c r="AL49" i="1"/>
  <c r="AL48" i="1"/>
  <c r="AR50" i="1"/>
  <c r="AS49" i="1"/>
  <c r="AS48" i="1"/>
  <c r="AY50" i="1"/>
  <c r="AZ49" i="1"/>
  <c r="AZ48" i="1"/>
  <c r="BF50" i="1"/>
  <c r="BG49" i="1"/>
  <c r="BG48" i="1"/>
  <c r="BM50" i="1"/>
  <c r="BN49" i="1"/>
  <c r="BN48" i="1"/>
  <c r="BT50" i="1"/>
  <c r="BU49" i="1"/>
  <c r="BU48" i="1"/>
  <c r="CA50" i="1"/>
  <c r="CB49" i="1"/>
  <c r="CB48" i="1"/>
  <c r="I50" i="1"/>
  <c r="J48" i="1"/>
  <c r="J49" i="1"/>
  <c r="AD52" i="1"/>
  <c r="AE51" i="1"/>
  <c r="AE50" i="1"/>
  <c r="B46" i="1"/>
  <c r="C46" i="1" l="1"/>
  <c r="C47" i="1"/>
  <c r="Q62" i="1"/>
  <c r="Q63" i="1"/>
  <c r="P64" i="1"/>
  <c r="AD54" i="1"/>
  <c r="AJ54" i="1" s="1"/>
  <c r="AE53" i="1"/>
  <c r="AE52" i="1"/>
  <c r="I52" i="1"/>
  <c r="J50" i="1"/>
  <c r="J51" i="1"/>
  <c r="CA52" i="1"/>
  <c r="CB51" i="1"/>
  <c r="CB50" i="1"/>
  <c r="BT52" i="1"/>
  <c r="BU51" i="1"/>
  <c r="BU50" i="1"/>
  <c r="BM52" i="1"/>
  <c r="BN51" i="1"/>
  <c r="BN50" i="1"/>
  <c r="BF52" i="1"/>
  <c r="BG51" i="1"/>
  <c r="BG50" i="1"/>
  <c r="AY52" i="1"/>
  <c r="AZ51" i="1"/>
  <c r="AZ50" i="1"/>
  <c r="AR52" i="1"/>
  <c r="AS51" i="1"/>
  <c r="AS50" i="1"/>
  <c r="AK52" i="1"/>
  <c r="AL51" i="1"/>
  <c r="AL50" i="1"/>
  <c r="W52" i="1"/>
  <c r="X51" i="1"/>
  <c r="X50" i="1"/>
  <c r="B48" i="1"/>
  <c r="C48" i="1" l="1"/>
  <c r="C49" i="1"/>
  <c r="Q65" i="1"/>
  <c r="P66" i="1"/>
  <c r="Q64" i="1"/>
  <c r="W54" i="1"/>
  <c r="AC54" i="1" s="1"/>
  <c r="X53" i="1"/>
  <c r="X52" i="1"/>
  <c r="AK54" i="1"/>
  <c r="AQ54" i="1" s="1"/>
  <c r="AL53" i="1"/>
  <c r="AL52" i="1"/>
  <c r="AR54" i="1"/>
  <c r="AX54" i="1" s="1"/>
  <c r="AS53" i="1"/>
  <c r="AS52" i="1"/>
  <c r="AY54" i="1"/>
  <c r="BE54" i="1" s="1"/>
  <c r="AZ53" i="1"/>
  <c r="AZ52" i="1"/>
  <c r="BF54" i="1"/>
  <c r="BL54" i="1" s="1"/>
  <c r="BG53" i="1"/>
  <c r="BG52" i="1"/>
  <c r="BM54" i="1"/>
  <c r="BS54" i="1" s="1"/>
  <c r="BN53" i="1"/>
  <c r="BN52" i="1"/>
  <c r="BT54" i="1"/>
  <c r="BZ54" i="1" s="1"/>
  <c r="BU53" i="1"/>
  <c r="BU52" i="1"/>
  <c r="CA54" i="1"/>
  <c r="CG54" i="1" s="1"/>
  <c r="CB53" i="1"/>
  <c r="CB52" i="1"/>
  <c r="I54" i="1"/>
  <c r="O54" i="1" s="1"/>
  <c r="J52" i="1"/>
  <c r="J53" i="1"/>
  <c r="AE55" i="1"/>
  <c r="AE54" i="1"/>
  <c r="AD56" i="1"/>
  <c r="B50" i="1"/>
  <c r="C50" i="1" l="1"/>
  <c r="C51" i="1"/>
  <c r="Q67" i="1"/>
  <c r="Q66" i="1"/>
  <c r="P68" i="1"/>
  <c r="AD58" i="1"/>
  <c r="AE57" i="1"/>
  <c r="AE56" i="1"/>
  <c r="J54" i="1"/>
  <c r="J55" i="1"/>
  <c r="I56" i="1"/>
  <c r="CB55" i="1"/>
  <c r="CB54" i="1"/>
  <c r="CA56" i="1"/>
  <c r="BU55" i="1"/>
  <c r="BU54" i="1"/>
  <c r="BT56" i="1"/>
  <c r="BN55" i="1"/>
  <c r="BN54" i="1"/>
  <c r="BM56" i="1"/>
  <c r="BG55" i="1"/>
  <c r="BG54" i="1"/>
  <c r="BF56" i="1"/>
  <c r="AZ55" i="1"/>
  <c r="AZ54" i="1"/>
  <c r="AY56" i="1"/>
  <c r="AS55" i="1"/>
  <c r="AS54" i="1"/>
  <c r="AR56" i="1"/>
  <c r="AL55" i="1"/>
  <c r="AL54" i="1"/>
  <c r="AK56" i="1"/>
  <c r="X55" i="1"/>
  <c r="X54" i="1"/>
  <c r="W56" i="1"/>
  <c r="B52" i="1"/>
  <c r="C52" i="1" l="1"/>
  <c r="C53" i="1"/>
  <c r="P70" i="1"/>
  <c r="Q68" i="1"/>
  <c r="Q69" i="1"/>
  <c r="V68" i="1"/>
  <c r="W58" i="1"/>
  <c r="X57" i="1"/>
  <c r="X56" i="1"/>
  <c r="AK58" i="1"/>
  <c r="AL57" i="1"/>
  <c r="AL56" i="1"/>
  <c r="AR58" i="1"/>
  <c r="AS57" i="1"/>
  <c r="AS56" i="1"/>
  <c r="AY58" i="1"/>
  <c r="AZ57" i="1"/>
  <c r="AZ56" i="1"/>
  <c r="BF58" i="1"/>
  <c r="BG57" i="1"/>
  <c r="BG56" i="1"/>
  <c r="BM58" i="1"/>
  <c r="BN57" i="1"/>
  <c r="BN56" i="1"/>
  <c r="BT58" i="1"/>
  <c r="BU57" i="1"/>
  <c r="BU56" i="1"/>
  <c r="CA58" i="1"/>
  <c r="CB57" i="1"/>
  <c r="CB56" i="1"/>
  <c r="I58" i="1"/>
  <c r="J56" i="1"/>
  <c r="J57" i="1"/>
  <c r="AD60" i="1"/>
  <c r="AE59" i="1"/>
  <c r="AE58" i="1"/>
  <c r="B54" i="1"/>
  <c r="C54" i="1" l="1"/>
  <c r="C55" i="1"/>
  <c r="P72" i="1"/>
  <c r="Q71" i="1"/>
  <c r="Q70" i="1"/>
  <c r="H54" i="1"/>
  <c r="AD62" i="1"/>
  <c r="AE61" i="1"/>
  <c r="AE60" i="1"/>
  <c r="I60" i="1"/>
  <c r="J58" i="1"/>
  <c r="J59" i="1"/>
  <c r="CA60" i="1"/>
  <c r="CB59" i="1"/>
  <c r="CB58" i="1"/>
  <c r="BT60" i="1"/>
  <c r="BU59" i="1"/>
  <c r="BU58" i="1"/>
  <c r="BM60" i="1"/>
  <c r="BN59" i="1"/>
  <c r="BN58" i="1"/>
  <c r="BF60" i="1"/>
  <c r="BG59" i="1"/>
  <c r="BG58" i="1"/>
  <c r="AY60" i="1"/>
  <c r="AZ59" i="1"/>
  <c r="AZ58" i="1"/>
  <c r="AR60" i="1"/>
  <c r="AS59" i="1"/>
  <c r="AS58" i="1"/>
  <c r="AK60" i="1"/>
  <c r="AL59" i="1"/>
  <c r="AL58" i="1"/>
  <c r="W60" i="1"/>
  <c r="X59" i="1"/>
  <c r="X58" i="1"/>
  <c r="B56" i="1"/>
  <c r="C56" i="1" l="1"/>
  <c r="C57" i="1"/>
  <c r="Q72" i="1"/>
  <c r="P74" i="1"/>
  <c r="Q73" i="1"/>
  <c r="W62" i="1"/>
  <c r="X61" i="1"/>
  <c r="X60" i="1"/>
  <c r="AK62" i="1"/>
  <c r="AL61" i="1"/>
  <c r="AL60" i="1"/>
  <c r="AR62" i="1"/>
  <c r="AS61" i="1"/>
  <c r="AS60" i="1"/>
  <c r="AY62" i="1"/>
  <c r="AZ61" i="1"/>
  <c r="AZ60" i="1"/>
  <c r="BF62" i="1"/>
  <c r="BG61" i="1"/>
  <c r="BG60" i="1"/>
  <c r="BM62" i="1"/>
  <c r="BN61" i="1"/>
  <c r="BN60" i="1"/>
  <c r="BT62" i="1"/>
  <c r="BU61" i="1"/>
  <c r="BU60" i="1"/>
  <c r="CA62" i="1"/>
  <c r="CB61" i="1"/>
  <c r="CB60" i="1"/>
  <c r="I62" i="1"/>
  <c r="J60" i="1"/>
  <c r="J61" i="1"/>
  <c r="AD64" i="1"/>
  <c r="AE63" i="1"/>
  <c r="AE62" i="1"/>
  <c r="B58" i="1"/>
  <c r="C58" i="1" l="1"/>
  <c r="C59" i="1"/>
  <c r="Q75" i="1"/>
  <c r="P76" i="1"/>
  <c r="Q74" i="1"/>
  <c r="AD66" i="1"/>
  <c r="AE65" i="1"/>
  <c r="AE64" i="1"/>
  <c r="I64" i="1"/>
  <c r="J62" i="1"/>
  <c r="J63" i="1"/>
  <c r="CA64" i="1"/>
  <c r="CB63" i="1"/>
  <c r="CB62" i="1"/>
  <c r="BT64" i="1"/>
  <c r="BU63" i="1"/>
  <c r="BU62" i="1"/>
  <c r="BM64" i="1"/>
  <c r="BN63" i="1"/>
  <c r="BN62" i="1"/>
  <c r="BF64" i="1"/>
  <c r="BG63" i="1"/>
  <c r="BG62" i="1"/>
  <c r="AY64" i="1"/>
  <c r="AZ63" i="1"/>
  <c r="AZ62" i="1"/>
  <c r="AR64" i="1"/>
  <c r="AS63" i="1"/>
  <c r="AS62" i="1"/>
  <c r="AK64" i="1"/>
  <c r="AL63" i="1"/>
  <c r="AL62" i="1"/>
  <c r="W64" i="1"/>
  <c r="X63" i="1"/>
  <c r="X62" i="1"/>
  <c r="B60" i="1"/>
  <c r="C60" i="1" l="1"/>
  <c r="C61" i="1"/>
  <c r="Q77" i="1"/>
  <c r="Q76" i="1"/>
  <c r="P78" i="1"/>
  <c r="W66" i="1"/>
  <c r="X65" i="1"/>
  <c r="X64" i="1"/>
  <c r="AK66" i="1"/>
  <c r="AL65" i="1"/>
  <c r="AL64" i="1"/>
  <c r="AR66" i="1"/>
  <c r="AS65" i="1"/>
  <c r="AS64" i="1"/>
  <c r="AY66" i="1"/>
  <c r="AZ65" i="1"/>
  <c r="AZ64" i="1"/>
  <c r="BF66" i="1"/>
  <c r="BG65" i="1"/>
  <c r="BG64" i="1"/>
  <c r="BM66" i="1"/>
  <c r="BN65" i="1"/>
  <c r="BN64" i="1"/>
  <c r="BT66" i="1"/>
  <c r="BU65" i="1"/>
  <c r="BU64" i="1"/>
  <c r="CA66" i="1"/>
  <c r="CB65" i="1"/>
  <c r="CB64" i="1"/>
  <c r="I66" i="1"/>
  <c r="J64" i="1"/>
  <c r="J65" i="1"/>
  <c r="AD68" i="1"/>
  <c r="AJ68" i="1" s="1"/>
  <c r="AE67" i="1"/>
  <c r="AE66" i="1"/>
  <c r="B62" i="1"/>
  <c r="C62" i="1" l="1"/>
  <c r="C63" i="1"/>
  <c r="Q78" i="1"/>
  <c r="P80" i="1"/>
  <c r="P82" i="1" s="1"/>
  <c r="Q79" i="1"/>
  <c r="AE69" i="1"/>
  <c r="AE68" i="1"/>
  <c r="AD70" i="1"/>
  <c r="I68" i="1"/>
  <c r="O68" i="1" s="1"/>
  <c r="J66" i="1"/>
  <c r="J67" i="1"/>
  <c r="CA68" i="1"/>
  <c r="CG68" i="1" s="1"/>
  <c r="CB67" i="1"/>
  <c r="CB66" i="1"/>
  <c r="BT68" i="1"/>
  <c r="BZ68" i="1" s="1"/>
  <c r="BU67" i="1"/>
  <c r="BU66" i="1"/>
  <c r="BM68" i="1"/>
  <c r="BS68" i="1" s="1"/>
  <c r="BN67" i="1"/>
  <c r="BN66" i="1"/>
  <c r="BF68" i="1"/>
  <c r="BL68" i="1" s="1"/>
  <c r="BG67" i="1"/>
  <c r="BG66" i="1"/>
  <c r="AY68" i="1"/>
  <c r="BE68" i="1" s="1"/>
  <c r="AZ67" i="1"/>
  <c r="AZ66" i="1"/>
  <c r="AR68" i="1"/>
  <c r="AX68" i="1" s="1"/>
  <c r="AS67" i="1"/>
  <c r="AS66" i="1"/>
  <c r="AK68" i="1"/>
  <c r="AQ68" i="1" s="1"/>
  <c r="AL67" i="1"/>
  <c r="AL66" i="1"/>
  <c r="W68" i="1"/>
  <c r="AC68" i="1" s="1"/>
  <c r="X67" i="1"/>
  <c r="X66" i="1"/>
  <c r="B64" i="1"/>
  <c r="C64" i="1" l="1"/>
  <c r="C65" i="1"/>
  <c r="Q83" i="1"/>
  <c r="Q82" i="1"/>
  <c r="Q81" i="1"/>
  <c r="Q80" i="1"/>
  <c r="V80" i="1"/>
  <c r="X69" i="1"/>
  <c r="X68" i="1"/>
  <c r="W70" i="1"/>
  <c r="AL69" i="1"/>
  <c r="AL68" i="1"/>
  <c r="AK70" i="1"/>
  <c r="AS69" i="1"/>
  <c r="AS68" i="1"/>
  <c r="AR70" i="1"/>
  <c r="AZ69" i="1"/>
  <c r="AZ68" i="1"/>
  <c r="AY70" i="1"/>
  <c r="BG69" i="1"/>
  <c r="BG68" i="1"/>
  <c r="BF70" i="1"/>
  <c r="BN69" i="1"/>
  <c r="BN68" i="1"/>
  <c r="BM70" i="1"/>
  <c r="BU69" i="1"/>
  <c r="BU68" i="1"/>
  <c r="BT70" i="1"/>
  <c r="CB69" i="1"/>
  <c r="CB68" i="1"/>
  <c r="CA70" i="1"/>
  <c r="J68" i="1"/>
  <c r="J69" i="1"/>
  <c r="I70" i="1"/>
  <c r="AD72" i="1"/>
  <c r="AE71" i="1"/>
  <c r="AE70" i="1"/>
  <c r="B66" i="1"/>
  <c r="C66" i="1" l="1"/>
  <c r="C67" i="1"/>
  <c r="AD74" i="1"/>
  <c r="AE73" i="1"/>
  <c r="AE72" i="1"/>
  <c r="I72" i="1"/>
  <c r="J70" i="1"/>
  <c r="J71" i="1"/>
  <c r="CA72" i="1"/>
  <c r="CB71" i="1"/>
  <c r="CB70" i="1"/>
  <c r="BT72" i="1"/>
  <c r="BU71" i="1"/>
  <c r="BU70" i="1"/>
  <c r="BM72" i="1"/>
  <c r="BN71" i="1"/>
  <c r="BN70" i="1"/>
  <c r="BF72" i="1"/>
  <c r="BG71" i="1"/>
  <c r="BG70" i="1"/>
  <c r="AY72" i="1"/>
  <c r="AZ71" i="1"/>
  <c r="AZ70" i="1"/>
  <c r="AR72" i="1"/>
  <c r="AS71" i="1"/>
  <c r="AS70" i="1"/>
  <c r="AK72" i="1"/>
  <c r="AL71" i="1"/>
  <c r="AL70" i="1"/>
  <c r="W72" i="1"/>
  <c r="X71" i="1"/>
  <c r="X70" i="1"/>
  <c r="B68" i="1"/>
  <c r="C68" i="1" l="1"/>
  <c r="C69" i="1"/>
  <c r="H68" i="1"/>
  <c r="W74" i="1"/>
  <c r="X73" i="1"/>
  <c r="X72" i="1"/>
  <c r="AK74" i="1"/>
  <c r="AL73" i="1"/>
  <c r="AL72" i="1"/>
  <c r="AR74" i="1"/>
  <c r="AS73" i="1"/>
  <c r="AS72" i="1"/>
  <c r="AY74" i="1"/>
  <c r="AZ73" i="1"/>
  <c r="AZ72" i="1"/>
  <c r="BF74" i="1"/>
  <c r="BG73" i="1"/>
  <c r="BG72" i="1"/>
  <c r="BM74" i="1"/>
  <c r="BN73" i="1"/>
  <c r="BN72" i="1"/>
  <c r="BT74" i="1"/>
  <c r="BU73" i="1"/>
  <c r="BU72" i="1"/>
  <c r="CA74" i="1"/>
  <c r="CB73" i="1"/>
  <c r="CB72" i="1"/>
  <c r="I74" i="1"/>
  <c r="J72" i="1"/>
  <c r="J73" i="1"/>
  <c r="AD76" i="1"/>
  <c r="AE75" i="1"/>
  <c r="AE74" i="1"/>
  <c r="B70" i="1"/>
  <c r="C70" i="1" l="1"/>
  <c r="C71" i="1"/>
  <c r="AD78" i="1"/>
  <c r="AE77" i="1"/>
  <c r="AE76" i="1"/>
  <c r="I76" i="1"/>
  <c r="J74" i="1"/>
  <c r="J75" i="1"/>
  <c r="CA76" i="1"/>
  <c r="CB75" i="1"/>
  <c r="CB74" i="1"/>
  <c r="BT76" i="1"/>
  <c r="BU75" i="1"/>
  <c r="BU74" i="1"/>
  <c r="BM76" i="1"/>
  <c r="BN75" i="1"/>
  <c r="BN74" i="1"/>
  <c r="BF76" i="1"/>
  <c r="BG75" i="1"/>
  <c r="BG74" i="1"/>
  <c r="AY76" i="1"/>
  <c r="AZ75" i="1"/>
  <c r="AZ74" i="1"/>
  <c r="AR76" i="1"/>
  <c r="AS75" i="1"/>
  <c r="AS74" i="1"/>
  <c r="AK76" i="1"/>
  <c r="AL75" i="1"/>
  <c r="AL74" i="1"/>
  <c r="W76" i="1"/>
  <c r="X75" i="1"/>
  <c r="X74" i="1"/>
  <c r="B72" i="1"/>
  <c r="C72" i="1" l="1"/>
  <c r="C73" i="1"/>
  <c r="W78" i="1"/>
  <c r="X77" i="1"/>
  <c r="X76" i="1"/>
  <c r="AK78" i="1"/>
  <c r="AL77" i="1"/>
  <c r="AL76" i="1"/>
  <c r="AR78" i="1"/>
  <c r="AS77" i="1"/>
  <c r="AS76" i="1"/>
  <c r="AY78" i="1"/>
  <c r="AZ77" i="1"/>
  <c r="AZ76" i="1"/>
  <c r="BF78" i="1"/>
  <c r="BG77" i="1"/>
  <c r="BG76" i="1"/>
  <c r="BM78" i="1"/>
  <c r="BN77" i="1"/>
  <c r="BN76" i="1"/>
  <c r="BT78" i="1"/>
  <c r="BU77" i="1"/>
  <c r="BU76" i="1"/>
  <c r="CA78" i="1"/>
  <c r="CB77" i="1"/>
  <c r="CB76" i="1"/>
  <c r="I78" i="1"/>
  <c r="J76" i="1"/>
  <c r="J77" i="1"/>
  <c r="AD80" i="1"/>
  <c r="AE79" i="1"/>
  <c r="AE78" i="1"/>
  <c r="B74" i="1"/>
  <c r="C74" i="1" l="1"/>
  <c r="C75" i="1"/>
  <c r="AJ80" i="1"/>
  <c r="AD82" i="1"/>
  <c r="AE81" i="1"/>
  <c r="AE80" i="1"/>
  <c r="I80" i="1"/>
  <c r="J78" i="1"/>
  <c r="J79" i="1"/>
  <c r="CA80" i="1"/>
  <c r="CB79" i="1"/>
  <c r="CB78" i="1"/>
  <c r="BT80" i="1"/>
  <c r="BU79" i="1"/>
  <c r="BU78" i="1"/>
  <c r="BM80" i="1"/>
  <c r="BN79" i="1"/>
  <c r="BN78" i="1"/>
  <c r="BF80" i="1"/>
  <c r="BG79" i="1"/>
  <c r="BG78" i="1"/>
  <c r="AY80" i="1"/>
  <c r="AZ79" i="1"/>
  <c r="AZ78" i="1"/>
  <c r="AR80" i="1"/>
  <c r="AS79" i="1"/>
  <c r="AS78" i="1"/>
  <c r="AK80" i="1"/>
  <c r="AL79" i="1"/>
  <c r="AL78" i="1"/>
  <c r="W80" i="1"/>
  <c r="X79" i="1"/>
  <c r="X78" i="1"/>
  <c r="B76" i="1"/>
  <c r="C76" i="1" l="1"/>
  <c r="C77" i="1"/>
  <c r="AC80" i="1"/>
  <c r="W82" i="1"/>
  <c r="AQ80" i="1"/>
  <c r="AK82" i="1"/>
  <c r="AX80" i="1"/>
  <c r="AR82" i="1"/>
  <c r="BE80" i="1"/>
  <c r="AY82" i="1"/>
  <c r="BL80" i="1"/>
  <c r="BF82" i="1"/>
  <c r="BS80" i="1"/>
  <c r="BM82" i="1"/>
  <c r="BZ80" i="1"/>
  <c r="BT82" i="1"/>
  <c r="CG80" i="1"/>
  <c r="CA82" i="1"/>
  <c r="O80" i="1"/>
  <c r="I82" i="1"/>
  <c r="AE83" i="1"/>
  <c r="AE82" i="1"/>
  <c r="X81" i="1"/>
  <c r="X80" i="1"/>
  <c r="AL81" i="1"/>
  <c r="AL80" i="1"/>
  <c r="AS81" i="1"/>
  <c r="AS80" i="1"/>
  <c r="AZ81" i="1"/>
  <c r="AZ80" i="1"/>
  <c r="BG81" i="1"/>
  <c r="BG80" i="1"/>
  <c r="BN81" i="1"/>
  <c r="BN80" i="1"/>
  <c r="BU81" i="1"/>
  <c r="BU80" i="1"/>
  <c r="CB81" i="1"/>
  <c r="CB80" i="1"/>
  <c r="J80" i="1"/>
  <c r="J81" i="1"/>
  <c r="B78" i="1"/>
  <c r="C78" i="1" l="1"/>
  <c r="C79" i="1"/>
  <c r="J83" i="1"/>
  <c r="J82" i="1"/>
  <c r="CB83" i="1"/>
  <c r="CB82" i="1"/>
  <c r="BU83" i="1"/>
  <c r="BU82" i="1"/>
  <c r="BN83" i="1"/>
  <c r="BN82" i="1"/>
  <c r="BG83" i="1"/>
  <c r="BG82" i="1"/>
  <c r="AZ83" i="1"/>
  <c r="AZ82" i="1"/>
  <c r="AS83" i="1"/>
  <c r="AS82" i="1"/>
  <c r="AL83" i="1"/>
  <c r="AL82" i="1"/>
  <c r="X83" i="1"/>
  <c r="X82" i="1"/>
  <c r="B80" i="1"/>
  <c r="C80" i="1" l="1"/>
  <c r="C81" i="1"/>
  <c r="B82" i="1"/>
  <c r="H80" i="1"/>
  <c r="C82" i="1" l="1"/>
  <c r="C83" i="1"/>
</calcChain>
</file>

<file path=xl/sharedStrings.xml><?xml version="1.0" encoding="utf-8"?>
<sst xmlns="http://schemas.openxmlformats.org/spreadsheetml/2006/main" count="725" uniqueCount="206">
  <si>
    <t>Januar</t>
  </si>
  <si>
    <t>Februar</t>
  </si>
  <si>
    <t>März</t>
  </si>
  <si>
    <t>April</t>
  </si>
  <si>
    <t>Mai</t>
  </si>
  <si>
    <t>Juni</t>
  </si>
  <si>
    <t>Juli</t>
  </si>
  <si>
    <t>August</t>
  </si>
  <si>
    <t>September</t>
  </si>
  <si>
    <t>Oktober</t>
  </si>
  <si>
    <t>November</t>
  </si>
  <si>
    <t>Dezember</t>
  </si>
  <si>
    <t>Do</t>
  </si>
  <si>
    <t>Mi</t>
  </si>
  <si>
    <t>Di</t>
  </si>
  <si>
    <t>Fr</t>
  </si>
  <si>
    <t>Sa</t>
  </si>
  <si>
    <t>So</t>
  </si>
  <si>
    <t>Mo</t>
  </si>
  <si>
    <t>x</t>
  </si>
  <si>
    <t>01.01.</t>
  </si>
  <si>
    <t>06.01.</t>
  </si>
  <si>
    <t>Neujahr</t>
  </si>
  <si>
    <t>Ostersonntag</t>
  </si>
  <si>
    <t>Karfreitag</t>
  </si>
  <si>
    <t>Ostersonntag -2</t>
  </si>
  <si>
    <t>Datum</t>
  </si>
  <si>
    <t>Feiertag</t>
  </si>
  <si>
    <t>Berechnungsregel</t>
  </si>
  <si>
    <t>Ereignis</t>
  </si>
  <si>
    <t>Ostersonntag +1</t>
  </si>
  <si>
    <t>Ostermontag</t>
  </si>
  <si>
    <t>Ferientitel</t>
  </si>
  <si>
    <t>Winterferien</t>
  </si>
  <si>
    <t>Osterferien</t>
  </si>
  <si>
    <t>bis</t>
  </si>
  <si>
    <t>von</t>
  </si>
  <si>
    <t>Pfingstferien</t>
  </si>
  <si>
    <t>Baden-Württemberg</t>
  </si>
  <si>
    <t>Sommerferien</t>
  </si>
  <si>
    <t>Herbstferien</t>
  </si>
  <si>
    <t>Weihnachtsferien</t>
  </si>
  <si>
    <t>bewegliche Ferien 1</t>
  </si>
  <si>
    <t>bewegliche Ferien 2</t>
  </si>
  <si>
    <t xml:space="preserve"> -</t>
  </si>
  <si>
    <t>Berlin</t>
  </si>
  <si>
    <t>Brandenburg</t>
  </si>
  <si>
    <t>Bremen</t>
  </si>
  <si>
    <t>Hamburg</t>
  </si>
  <si>
    <t>Hessen</t>
  </si>
  <si>
    <t>Mecklenburg-Vorpommern</t>
  </si>
  <si>
    <t>Niedersachsen</t>
  </si>
  <si>
    <t>Nordrhein-Westfalen</t>
  </si>
  <si>
    <t>Rheinland-Pfalz</t>
  </si>
  <si>
    <t>Saarland</t>
  </si>
  <si>
    <t>Sachsen</t>
  </si>
  <si>
    <t>Sachsen-Anhalt</t>
  </si>
  <si>
    <t>Thüringen</t>
  </si>
  <si>
    <t>Von</t>
  </si>
  <si>
    <t>Bis</t>
  </si>
  <si>
    <t xml:space="preserve">Von </t>
  </si>
  <si>
    <t>Heilige 3 Könige</t>
  </si>
  <si>
    <t>01.05.</t>
  </si>
  <si>
    <t>Ostersonntag +39</t>
  </si>
  <si>
    <t>Pfingstsonntag</t>
  </si>
  <si>
    <t>Ostersonntag +49</t>
  </si>
  <si>
    <t>Pfingstmontag</t>
  </si>
  <si>
    <t>Ostersonntag +50</t>
  </si>
  <si>
    <t>Fronleichnam</t>
  </si>
  <si>
    <t>Ostersonntag +60</t>
  </si>
  <si>
    <t>1. Advent</t>
  </si>
  <si>
    <t>2. Advent</t>
  </si>
  <si>
    <t>3. Advent</t>
  </si>
  <si>
    <t>4. Advent</t>
  </si>
  <si>
    <t>25.12.</t>
  </si>
  <si>
    <t>1. Weihnachtstag</t>
  </si>
  <si>
    <t>2. Weihnachtstag</t>
  </si>
  <si>
    <t>26.12.</t>
  </si>
  <si>
    <t>31.12.</t>
  </si>
  <si>
    <t>Silvester</t>
  </si>
  <si>
    <t>03.10.</t>
  </si>
  <si>
    <t>Tag d. Deut. Einheit</t>
  </si>
  <si>
    <t>Bayern</t>
  </si>
  <si>
    <t>1. Mai/Tag der Arbeit</t>
  </si>
  <si>
    <t>01.11.</t>
  </si>
  <si>
    <t>Allerheiligen</t>
  </si>
  <si>
    <t>15.08.</t>
  </si>
  <si>
    <t>Mariä Himmelfahrt</t>
  </si>
  <si>
    <t>31.10.</t>
  </si>
  <si>
    <t>Reformationstag</t>
  </si>
  <si>
    <t>Buß- und Bettag</t>
  </si>
  <si>
    <t>spez. Formel</t>
  </si>
  <si>
    <t>Schleswig-Hollstein</t>
  </si>
  <si>
    <t>Berechnungsformel</t>
  </si>
  <si>
    <t>Bewegliche Feiertage</t>
  </si>
  <si>
    <t>Block 1</t>
  </si>
  <si>
    <t>Block 2</t>
  </si>
  <si>
    <t>Bundeseinheitliche Feiertage</t>
  </si>
  <si>
    <t>Spezifische Feiertage
nach
Bundesland</t>
  </si>
  <si>
    <t>Ihre Auswahl aus Block 1:</t>
  </si>
  <si>
    <t>Bundesland:</t>
  </si>
  <si>
    <t>Ihre Auswahl aus Block 2:</t>
  </si>
  <si>
    <t>Ch. Himmelfahrt (Vatertag)</t>
  </si>
  <si>
    <t>Feiertage für das Bundesland</t>
  </si>
  <si>
    <t>Block2</t>
  </si>
  <si>
    <t>Ihre Auswahl aus Block 1</t>
  </si>
  <si>
    <t>Ihre Auswahl aus Block 2</t>
  </si>
  <si>
    <t>-</t>
  </si>
  <si>
    <t>Weihnachten</t>
  </si>
  <si>
    <t>Winter</t>
  </si>
  <si>
    <t>Ostern</t>
  </si>
  <si>
    <t>Pfingsten</t>
  </si>
  <si>
    <t>Sommer</t>
  </si>
  <si>
    <t>Herbst</t>
  </si>
  <si>
    <t>Schleswig-Holstein</t>
  </si>
  <si>
    <t>Angaben ohne Gewähr</t>
  </si>
  <si>
    <t>A</t>
  </si>
  <si>
    <t>B</t>
  </si>
  <si>
    <t>C</t>
  </si>
  <si>
    <t>D</t>
  </si>
  <si>
    <t>E</t>
  </si>
  <si>
    <t>F</t>
  </si>
  <si>
    <t>Termine eingeben ohne Jahreszahl --&gt;</t>
  </si>
  <si>
    <t>Beispiel: Von: 01.01.</t>
  </si>
  <si>
    <t>Bis: 12.01.</t>
  </si>
  <si>
    <t>a)</t>
  </si>
  <si>
    <t>b)</t>
  </si>
  <si>
    <t>Kalenderjahr eingeben --&gt;</t>
  </si>
  <si>
    <t>Mit "x" Sa+So in grau (Ferien nicht anzeigen) --&gt;</t>
  </si>
  <si>
    <t>Weitere Kalendereinträge (max. 72)</t>
  </si>
  <si>
    <r>
      <rPr>
        <b/>
        <sz val="11"/>
        <color theme="1"/>
        <rFont val="Calibri"/>
        <family val="2"/>
        <scheme val="minor"/>
      </rPr>
      <t>1a)</t>
    </r>
    <r>
      <rPr>
        <sz val="11"/>
        <color theme="1"/>
        <rFont val="Calibri"/>
        <family val="2"/>
        <scheme val="minor"/>
      </rPr>
      <t xml:space="preserve"> Kalenderjahr eingeben
Gib hier die Jahreszahl des Jahres ein, über das du einen Kalender erstellen möchtest.
</t>
    </r>
    <r>
      <rPr>
        <b/>
        <sz val="11"/>
        <color theme="1"/>
        <rFont val="Calibri"/>
        <family val="2"/>
        <scheme val="minor"/>
      </rPr>
      <t>1b)</t>
    </r>
    <r>
      <rPr>
        <sz val="11"/>
        <color theme="1"/>
        <rFont val="Calibri"/>
        <family val="2"/>
        <scheme val="minor"/>
      </rPr>
      <t xml:space="preserve"> Trage hier ein "x" ein, wenn du die Wochenenden (Sa und So) immer grau hinterlegt haben möchtest. 
</t>
    </r>
  </si>
  <si>
    <t>Block Feiertage</t>
  </si>
  <si>
    <t xml:space="preserve"> -  </t>
  </si>
  <si>
    <t>Ferien für:</t>
  </si>
  <si>
    <t xml:space="preserve"> Setze ein --&gt;</t>
  </si>
  <si>
    <t xml:space="preserve">"x" beim </t>
  </si>
  <si>
    <t>Bundesland</t>
  </si>
  <si>
    <t>deiner Wahl</t>
  </si>
  <si>
    <t>Setze ein "x"</t>
  </si>
  <si>
    <t>beim Bundesland</t>
  </si>
  <si>
    <t>|</t>
  </si>
  <si>
    <t xml:space="preserve"> &lt;-- Bezeichnung Terminblock eingeben</t>
  </si>
  <si>
    <t xml:space="preserve"> &lt;-- Unter Berechnungsregel Eingabe des </t>
  </si>
  <si>
    <t xml:space="preserve"> Datums (nur Tag und Monat, ohne Jahr)</t>
  </si>
  <si>
    <t xml:space="preserve"> &lt;-- Unter Ereignis die Bezeichnung des </t>
  </si>
  <si>
    <t xml:space="preserve"> Tages eingeben</t>
  </si>
  <si>
    <t xml:space="preserve"> Bei leerem Feld werden Ferien an Sa + So angezeigt</t>
  </si>
  <si>
    <t>Kapitel 1:    Definition Kalenderjahr</t>
  </si>
  <si>
    <t>Kapitel 2:    Definition der Bundesland spezifischen Feiertage</t>
  </si>
  <si>
    <t>Kapitel 3:    Feriendefinition nach Bundesland</t>
  </si>
  <si>
    <t>Kapitel 4:    Freie Terminserien/Ferien definieren</t>
  </si>
  <si>
    <t>Kapitel 5:    Weitere Kalendereinträge erstellen (max. 72 Stück)</t>
  </si>
  <si>
    <t>AMV - Jahreskalender</t>
  </si>
  <si>
    <t>Gehe Kapitel 1 bis Kapitel 5 durch und stelle ein was du benötigst. 
Alle Einstellungsmöglichkeiten sind im jeweiligen Kapitel in Spalte A beschrieben.</t>
  </si>
  <si>
    <t>Mit dieser Excel-Vorlage erstellst du im handumdrehen einen übersichtlichen Jahreskalender. Der Kalender ist frei definierbar. Du kannst im Kalender</t>
  </si>
  <si>
    <t xml:space="preserve"> - </t>
  </si>
  <si>
    <t>http://www.alle-meine-vorlagen.de/</t>
  </si>
  <si>
    <t xml:space="preserve">Kalendervorlage von: </t>
  </si>
  <si>
    <t>Allgemeine Hinweise:</t>
  </si>
  <si>
    <t xml:space="preserve"> - In einigen Feldern erscheint ######## (Gartenzaun) bzw. "00.01.1900" oder "08.07.1905" --&gt; Dies hat keinen Einfluss auf den Kalender. Diese Daten</t>
  </si>
  <si>
    <t xml:space="preserve">   erscheinen nur, weil keine Werte zum Berechnen eingegeben wurden.</t>
  </si>
  <si>
    <t xml:space="preserve">Der Kalender hat keine Makros, d.h. er funktioniert rein über Formeln und bedingte Formatierungen. Da die Formeln gelöscht werden  könnten und der </t>
  </si>
  <si>
    <t xml:space="preserve">Kalender dadurch unbrauchbar werden würde, sind die Arbeitsblätter "Kalender" und "Einstellungen" über einen Blattschutz (Passwort) geschützt. </t>
  </si>
  <si>
    <t>Wochenjahresplaner, Kassenbuch, Hausaufgabenplaner, Einkaufsliste, Anwesenheitsliste uvm.</t>
  </si>
  <si>
    <t>Ferientermine für das Jahr 2016</t>
  </si>
  <si>
    <t>Ferientermine für das Jahr 2017</t>
  </si>
  <si>
    <t xml:space="preserve"> &lt;-- Achtung:</t>
  </si>
  <si>
    <t xml:space="preserve"> wird nicht </t>
  </si>
  <si>
    <t>automatisch</t>
  </si>
  <si>
    <t>gelöscht.</t>
  </si>
  <si>
    <t>Daher selbst</t>
  </si>
  <si>
    <t>löschen</t>
  </si>
  <si>
    <t xml:space="preserve"> &lt;--</t>
  </si>
  <si>
    <t xml:space="preserve">      |</t>
  </si>
  <si>
    <t>Beschreibung Farbcode für die Einstellungen auf diesem Blatt:</t>
  </si>
  <si>
    <t xml:space="preserve"> </t>
  </si>
  <si>
    <t xml:space="preserve">
Hier ist eine Eingabe zu tätigen. Oft wird ein "x" für eine Auswahl benötigt oder einfach ein Datum
Die Daten in diesen Feldern sind fix vorgegeben
Die Daten in diesen Feldern werden automatisch eingetragen, sobald die orangenen bzw. hellroten Felder des jeweiligen Kapitels ausgefüllt sind.
Optionale Eingaben für z.B. regionale Feiertage</t>
  </si>
  <si>
    <r>
      <rPr>
        <b/>
        <sz val="12"/>
        <color rgb="FF002060"/>
        <rFont val="Calibri"/>
        <family val="2"/>
        <scheme val="minor"/>
      </rPr>
      <t>AMV-Jahreskalender</t>
    </r>
    <r>
      <rPr>
        <sz val="12"/>
        <color rgb="FF002060"/>
        <rFont val="Calibri"/>
        <family val="2"/>
        <scheme val="minor"/>
      </rPr>
      <t xml:space="preserve"> und viele weitere kostenlose Excel-Vorlagen gibt es unter:</t>
    </r>
  </si>
  <si>
    <t>Kontakt bei Fragen: info@alle-meine-vorlagen.de</t>
  </si>
  <si>
    <t>Einleitung</t>
  </si>
  <si>
    <t>Bild: Screenshot eines Kalenders</t>
  </si>
  <si>
    <t>© 2015 T. Mutter - Alle-meine-Vorlagen.de</t>
  </si>
  <si>
    <t>1) die Ferien eines beliebigen Bundeslandes einblenden + bewegliche Ferien hinzufügen - Jahre 2016 und 2017 enthalten (Hintergrundfarbe ist Gelb)</t>
  </si>
  <si>
    <r>
      <t>2) die Feiertage eines beliebigen Bundeslandes einblenden</t>
    </r>
    <r>
      <rPr>
        <sz val="11"/>
        <color rgb="FFFF0000"/>
        <rFont val="Calibri"/>
        <family val="2"/>
        <scheme val="minor"/>
      </rPr>
      <t xml:space="preserve"> (Darstellung als Text in Farbe Rot)</t>
    </r>
  </si>
  <si>
    <r>
      <t xml:space="preserve">3) regionale Feiertage hinzufügen </t>
    </r>
    <r>
      <rPr>
        <sz val="11"/>
        <color rgb="FFFF0000"/>
        <rFont val="Calibri"/>
        <family val="2"/>
        <scheme val="minor"/>
      </rPr>
      <t>(Darstellung als Text in Farbe Rot)</t>
    </r>
  </si>
  <si>
    <t>4) Terminserien für bis zu 6 Personen anzeigen (gibt es in dieser Art in keinem Kalender). Farbliche Unterscheidung der Terminserien.</t>
  </si>
  <si>
    <t>5) bis zu 72 Termine für z.B. Geburtstage, Vereinsmeetings usw. eingeben (Darstellung als Text in Farbe Schwarz)</t>
  </si>
  <si>
    <t>6) Die Kalenderwochen werden angezeigt (Darstellung als Zahl in Farbe Schwarz)</t>
  </si>
  <si>
    <r>
      <t xml:space="preserve">Hier kannst du Bundesland spezifische Feiertage für deinen Kalender festlegen.
</t>
    </r>
    <r>
      <rPr>
        <b/>
        <sz val="11"/>
        <color theme="1"/>
        <rFont val="Calibri"/>
        <family val="2"/>
        <scheme val="minor"/>
      </rPr>
      <t>Block Feiertage:</t>
    </r>
    <r>
      <rPr>
        <sz val="11"/>
        <color theme="1"/>
        <rFont val="Calibri"/>
        <family val="2"/>
        <scheme val="minor"/>
      </rPr>
      <t xml:space="preserve">
In Grün sieht du hier die Feiertage die bundeseinheitlich sind, d.h. diese Tage sind immer gleich und werden auch immer angezeigt. Darunter in hellgrün die spezifischen Feiertage des ausgewählten Bundeslandes. Wählst du kein Bundesland aus, so werden auch keine spezifischen Feiertage im Kalender angezeigt.
</t>
    </r>
    <r>
      <rPr>
        <b/>
        <sz val="11"/>
        <color theme="1"/>
        <rFont val="Calibri"/>
        <family val="2"/>
        <scheme val="minor"/>
      </rPr>
      <t>Auswahl eines Bundeslandes:</t>
    </r>
    <r>
      <rPr>
        <sz val="11"/>
        <color theme="1"/>
        <rFont val="Calibri"/>
        <family val="2"/>
        <scheme val="minor"/>
      </rPr>
      <t xml:space="preserve">
Du hast 2 Blöcke zur Auswahl eines Bundeslandes.
</t>
    </r>
    <r>
      <rPr>
        <b/>
        <sz val="11"/>
        <color theme="1"/>
        <rFont val="Calibri"/>
        <family val="2"/>
        <scheme val="minor"/>
      </rPr>
      <t xml:space="preserve">
Block 1</t>
    </r>
    <r>
      <rPr>
        <sz val="11"/>
        <color theme="1"/>
        <rFont val="Calibri"/>
        <family val="2"/>
        <scheme val="minor"/>
      </rPr>
      <t xml:space="preserve"> beinhaltet die Bundesländer 1-8 
(Baden-Württemberg bis Mecklenburg-Vorpommern)
</t>
    </r>
    <r>
      <rPr>
        <b/>
        <sz val="11"/>
        <color theme="1"/>
        <rFont val="Calibri"/>
        <family val="2"/>
        <scheme val="minor"/>
      </rPr>
      <t>Block 2</t>
    </r>
    <r>
      <rPr>
        <sz val="11"/>
        <color theme="1"/>
        <rFont val="Calibri"/>
        <family val="2"/>
        <scheme val="minor"/>
      </rPr>
      <t xml:space="preserve"> beinhaltet die Bundesländer 9-16
(Niedersachsen bis Thüringen)
Setze ein "x" in das orangene Feld des Bundeslandes deiner Wahl, um die Bundesland spezifischen Feiertage einzufügen. 
ACHTUNG: Bei setzen von mehreren "x" wird automatisch das erste "x" als Bundesland definiert. Es erscheint oberhalb von Block 1 ein entsprechender Hinweistext. Am besten immer nur ein "x" setzen. Die Feiertage des Bundeslandes deiner Wahl werden dann in den hellgrünen Bereich übernommen. 
Gibt es bei dir </t>
    </r>
    <r>
      <rPr>
        <b/>
        <sz val="11"/>
        <color theme="1"/>
        <rFont val="Calibri"/>
        <family val="2"/>
        <scheme val="minor"/>
      </rPr>
      <t>regionale Feiertage</t>
    </r>
    <r>
      <rPr>
        <sz val="11"/>
        <color theme="1"/>
        <rFont val="Calibri"/>
        <family val="2"/>
        <scheme val="minor"/>
      </rPr>
      <t>, kannst du diese durch Eingabe des Datums in den hellroten Bereich unterhalb deines ausgewählten Bundeslandes eingeben  (</t>
    </r>
    <r>
      <rPr>
        <b/>
        <sz val="11"/>
        <color theme="1"/>
        <rFont val="Calibri"/>
        <family val="2"/>
        <scheme val="minor"/>
      </rPr>
      <t>Achtung:</t>
    </r>
    <r>
      <rPr>
        <sz val="11"/>
        <color theme="1"/>
        <rFont val="Calibri"/>
        <family val="2"/>
        <scheme val="minor"/>
      </rPr>
      <t xml:space="preserve"> Nur Tag und Monat eingeben, z.B. "01.01." für 1. Januar. Das Jahr wird automatisch aus Kapitel 1 übernommen.) Beispiel: Gib unter Berechnungsregel "01.01." und unter Feiertag die Feiertagsbezeichnung, z.B. "Kreisfest" ein.
</t>
    </r>
  </si>
  <si>
    <r>
      <t xml:space="preserve">Hier kannst du die Ferien des Bundeslandes deiner Wahl definieren. 
Setze dazu einfach ein "x" neben das gewünschte Bundesland in das orangene Feld der Spalte "O". Auch hier wird wieder nur das erste "x" berücksichtigt (von oben nach unten). Daher bitte darauf achten, dass nur ein "x" eingegeben wird.
In Block 1 erscheinen die Ferien für die Bundesländer 1-8 (Baden-Württemberg bis Mecklenburg-Vorpommern).
In Block 2 erscheinen die Ferien der Bundesländer 9-16 (Niedersachsen bis Thüringen).
Für die Eingabe von beweglichen Ferien stehen 2 Zeilen zur Verfügung (hellrot markiert). Gib deine beweglichen Ferien entweder in Block 1 oder in Block 2 ein (je nachdem in welchem Block sich dein ausgewähltes Bundesland befindet). 
</t>
    </r>
    <r>
      <rPr>
        <b/>
        <sz val="11"/>
        <color theme="1"/>
        <rFont val="Calibri"/>
        <family val="2"/>
        <scheme val="minor"/>
      </rPr>
      <t>ACHTUNG:</t>
    </r>
    <r>
      <rPr>
        <sz val="11"/>
        <color theme="1"/>
        <rFont val="Calibri"/>
        <family val="2"/>
        <scheme val="minor"/>
      </rPr>
      <t xml:space="preserve"> Bei der Eingabe bitte vollständiges Datum eingeben, z.B. "01.01.2016".</t>
    </r>
  </si>
  <si>
    <r>
      <t xml:space="preserve">Hier kannst du für bis zu 6 Personen Terminserien wie z.B. Ferien eingeben (Ferien Vater, Ferien Mutter, Ferien Kind1, Ferien Kind2…) oder natürlich auch andere Terminserien.
Die 6 Eingabebereiche sind unterteilt in Block A, B, C, D, E, F. Jeder Block erhält im Kalender eine separate Spalte mit eigener Farbe.
Im jeweiligen Block (A-F) gibst du im orangenen Feld die Bezeichnung der Terminserie ein (Spalte D), z.B. "Ferien Vater". Diese Bezeichnung wird dann auch im Kalender oben rechts angezeigt, hinterlegt mit der jeweiligen Farbe.
Im orangenen Block rechts daneben (Spalten H und I) gibst du die Termine ein, z.B.: Von: "01.01."   Bis: "05.01."
</t>
    </r>
    <r>
      <rPr>
        <b/>
        <sz val="11"/>
        <color theme="1"/>
        <rFont val="Calibri"/>
        <family val="2"/>
        <scheme val="minor"/>
      </rPr>
      <t>ACHTUNG:</t>
    </r>
    <r>
      <rPr>
        <sz val="11"/>
        <color theme="1"/>
        <rFont val="Calibri"/>
        <family val="2"/>
        <scheme val="minor"/>
      </rPr>
      <t xml:space="preserve"> Nur den Tag und den Monat eingeben, das Jahr wird automatisch aus Kapitel 1 übernommen.
Du kannst bis zu 10 Terminserien pro Block A bis F eingeben.</t>
    </r>
  </si>
  <si>
    <t>Hier kannst du bis zu 72 einzelne Kalendereinträge für z.B. Geburtstage erstellen.
Gib dazu in Spalte F das Datum, z.B. "01.01." ohne Kalenderjahr und in Spalte E das Ereignis ein.
Es können auch Zeilen leer gelassen werden um z.B. bestimmte Termine zu gruppieren (Beispiel: Alle Geburtstage sind in Zeile 1 bis 15, alle Vereinsmeetings sind in Zeile 20 bis 30 usw.).</t>
  </si>
  <si>
    <t>Kapitel 5:     Versions-Historie</t>
  </si>
  <si>
    <t>Version 1.2 vom 15.10.2015          Erste Version als Ergebnis von mehreren zuvor erstellten einzel Kalendern.</t>
  </si>
  <si>
    <t>Version 1.3 vom 25.11.2015          Fehler behoben: In Kapitel 3, Block 2 wurde die Auswahl des Bundeslandes nicht korrekt übernommen.</t>
  </si>
  <si>
    <t>01.02.</t>
  </si>
  <si>
    <t>18.01.</t>
  </si>
  <si>
    <t>Kapitel 3:    Feriendefinition nach Bundesland  --&gt; siehe Arbeitsblatt "Kalender" Spalte/Zeile CJ86</t>
  </si>
  <si>
    <t>Kapitel 4:    Freie Terminserien/Ferien definieren  --&gt; siehe Arbeitsblatt "Kalender" Spalte/Zeile CJ122</t>
  </si>
  <si>
    <t>Systemvoraussetzungen: ab MS-Excel 2007</t>
  </si>
  <si>
    <t>Version 1.3a vom 04.01.2016        Version für Excel 2007 angepasst: Kapitel 3 und Kapitel 4 wurde auf Arbeitsblatt "Kalender" versetzt.</t>
  </si>
  <si>
    <t>Urlaub Mustermax</t>
  </si>
  <si>
    <t>25.01.</t>
  </si>
  <si>
    <t>10.02.</t>
  </si>
  <si>
    <t>Version 1.3b (28.12.2016) / Version für Excel 2007</t>
  </si>
  <si>
    <t>Version 1.3b vom 28.12.2016        Version für Excel 2007, Fehler korrigiert --&gt; für das Bundesland Nordrhein-Westfalen wurden die Ferien nicht richtig angezeigt.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</si>
</sst>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 ddd"/>
    <numFmt numFmtId="165" formatCode="dd"/>
  </numFmts>
  <fonts count="45" x14ac:knownFonts="1">
    <font>
      <sz val="11"/>
      <color theme="1"/>
      <name val="Calibri"/>
      <family val="2"/>
      <scheme val="minor"/>
    </font>
    <font>
      <sz val="11"/>
      <name val="Calibri"/>
      <family val="2"/>
      <scheme val="minor"/>
    </font>
    <font>
      <sz val="14"/>
      <color theme="1"/>
      <name val="Calibri"/>
      <family val="2"/>
      <scheme val="minor"/>
    </font>
    <font>
      <b/>
      <sz val="16"/>
      <color theme="1"/>
      <name val="Calibri"/>
      <family val="2"/>
      <scheme val="minor"/>
    </font>
    <font>
      <u/>
      <sz val="11"/>
      <color theme="10"/>
      <name val="Calibri"/>
      <family val="2"/>
      <scheme val="minor"/>
    </font>
    <font>
      <b/>
      <sz val="11"/>
      <color theme="1"/>
      <name val="Calibri"/>
      <family val="2"/>
      <scheme val="minor"/>
    </font>
    <font>
      <sz val="14"/>
      <name val="Calibri"/>
      <family val="2"/>
      <scheme val="minor"/>
    </font>
    <font>
      <sz val="15"/>
      <color theme="1"/>
      <name val="Calibri"/>
      <family val="2"/>
      <scheme val="minor"/>
    </font>
    <font>
      <b/>
      <u/>
      <sz val="15"/>
      <color theme="1"/>
      <name val="Calibri"/>
      <family val="2"/>
      <scheme val="minor"/>
    </font>
    <font>
      <b/>
      <sz val="20"/>
      <color theme="1"/>
      <name val="Calibri"/>
      <family val="2"/>
      <scheme val="minor"/>
    </font>
    <font>
      <sz val="17"/>
      <color theme="1"/>
      <name val="Calibri"/>
      <family val="2"/>
      <scheme val="minor"/>
    </font>
    <font>
      <sz val="16"/>
      <name val="Calibri"/>
      <family val="2"/>
      <scheme val="minor"/>
    </font>
    <font>
      <sz val="11"/>
      <color rgb="FFFF0000"/>
      <name val="Calibri"/>
      <family val="2"/>
      <scheme val="minor"/>
    </font>
    <font>
      <sz val="13"/>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sz val="12"/>
      <color theme="1"/>
      <name val="Calibri"/>
      <family val="2"/>
      <scheme val="minor"/>
    </font>
    <font>
      <b/>
      <sz val="13"/>
      <color theme="1"/>
      <name val="Calibri"/>
      <family val="2"/>
      <scheme val="minor"/>
    </font>
    <font>
      <sz val="10"/>
      <name val="Calibri"/>
      <family val="2"/>
      <scheme val="minor"/>
    </font>
    <font>
      <b/>
      <u/>
      <sz val="12"/>
      <color rgb="FF002060"/>
      <name val="Calibri"/>
      <family val="2"/>
      <scheme val="minor"/>
    </font>
    <font>
      <u/>
      <sz val="11"/>
      <color theme="1"/>
      <name val="Calibri"/>
      <family val="2"/>
      <scheme val="minor"/>
    </font>
    <font>
      <sz val="14"/>
      <color theme="0"/>
      <name val="Calibri"/>
      <family val="2"/>
      <scheme val="minor"/>
    </font>
    <font>
      <sz val="11"/>
      <color theme="0" tint="-0.34998626667073579"/>
      <name val="Calibri"/>
      <family val="2"/>
      <scheme val="minor"/>
    </font>
    <font>
      <sz val="11"/>
      <color theme="1" tint="4.9989318521683403E-2"/>
      <name val="Calibri"/>
      <family val="2"/>
      <scheme val="minor"/>
    </font>
    <font>
      <sz val="10"/>
      <color theme="1" tint="4.9989318521683403E-2"/>
      <name val="Calibri"/>
      <family val="2"/>
      <scheme val="minor"/>
    </font>
    <font>
      <b/>
      <sz val="62"/>
      <color theme="1"/>
      <name val="Calibri"/>
      <family val="2"/>
      <scheme val="minor"/>
    </font>
    <font>
      <b/>
      <sz val="12"/>
      <color theme="1"/>
      <name val="Calibri"/>
      <family val="2"/>
      <scheme val="minor"/>
    </font>
    <font>
      <i/>
      <sz val="11"/>
      <color rgb="FFFF0000"/>
      <name val="Calibri"/>
      <family val="2"/>
      <scheme val="minor"/>
    </font>
    <font>
      <sz val="11"/>
      <color rgb="FFFFC000"/>
      <name val="Calibri"/>
      <family val="2"/>
      <scheme val="minor"/>
    </font>
    <font>
      <sz val="11"/>
      <color theme="0" tint="-0.499984740745262"/>
      <name val="Calibri"/>
      <family val="2"/>
      <scheme val="minor"/>
    </font>
    <font>
      <sz val="11"/>
      <color theme="0"/>
      <name val="Calibri"/>
      <family val="2"/>
      <scheme val="minor"/>
    </font>
    <font>
      <i/>
      <sz val="11"/>
      <color theme="1"/>
      <name val="Calibri"/>
      <family val="2"/>
      <scheme val="minor"/>
    </font>
    <font>
      <i/>
      <sz val="11"/>
      <color rgb="FFC00000"/>
      <name val="Calibri"/>
      <family val="2"/>
      <scheme val="minor"/>
    </font>
    <font>
      <b/>
      <i/>
      <sz val="13"/>
      <color theme="1"/>
      <name val="Calibri"/>
      <family val="2"/>
      <scheme val="minor"/>
    </font>
    <font>
      <u/>
      <sz val="15"/>
      <color theme="4" tint="-0.499984740745262"/>
      <name val="Calibri"/>
      <family val="2"/>
      <scheme val="minor"/>
    </font>
    <font>
      <i/>
      <sz val="11"/>
      <color rgb="FF0070C0"/>
      <name val="Calibri"/>
      <family val="2"/>
      <scheme val="minor"/>
    </font>
    <font>
      <i/>
      <sz val="11"/>
      <color rgb="FF002060"/>
      <name val="Calibri"/>
      <family val="2"/>
      <scheme val="minor"/>
    </font>
    <font>
      <sz val="11"/>
      <color rgb="FFC00000"/>
      <name val="Calibri"/>
      <family val="2"/>
      <scheme val="minor"/>
    </font>
    <font>
      <sz val="12"/>
      <color rgb="FF002060"/>
      <name val="Calibri"/>
      <family val="2"/>
      <scheme val="minor"/>
    </font>
    <font>
      <sz val="11"/>
      <color rgb="FF002060"/>
      <name val="Calibri"/>
      <family val="2"/>
      <scheme val="minor"/>
    </font>
    <font>
      <b/>
      <sz val="12"/>
      <color rgb="FF002060"/>
      <name val="Calibri"/>
      <family val="2"/>
      <scheme val="minor"/>
    </font>
    <font>
      <u/>
      <sz val="11"/>
      <color rgb="FF002060"/>
      <name val="Calibri"/>
      <family val="2"/>
      <scheme val="minor"/>
    </font>
    <font>
      <b/>
      <u/>
      <sz val="11"/>
      <color rgb="FF0070C0"/>
      <name val="Calibri"/>
      <family val="2"/>
      <scheme val="minor"/>
    </font>
    <font>
      <sz val="11"/>
      <color theme="1" tint="0.249977111117893"/>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bgColor indexed="64"/>
      </patternFill>
    </fill>
    <fill>
      <patternFill patternType="solid">
        <fgColor theme="3" tint="0.59999389629810485"/>
        <bgColor theme="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8" tint="0.59999389629810485"/>
        <bgColor indexed="64"/>
      </patternFill>
    </fill>
  </fills>
  <borders count="89">
    <border>
      <left/>
      <right/>
      <top/>
      <bottom/>
      <diagonal/>
    </border>
    <border>
      <left/>
      <right/>
      <top style="medium">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hair">
        <color auto="1"/>
      </top>
      <bottom/>
      <diagonal/>
    </border>
    <border>
      <left/>
      <right style="thin">
        <color indexed="64"/>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style="medium">
        <color auto="1"/>
      </right>
      <top style="hair">
        <color auto="1"/>
      </top>
      <bottom/>
      <diagonal/>
    </border>
    <border>
      <left style="medium">
        <color indexed="64"/>
      </left>
      <right/>
      <top style="hair">
        <color auto="1"/>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bottom/>
      <diagonal/>
    </border>
    <border>
      <left style="medium">
        <color auto="1"/>
      </left>
      <right style="medium">
        <color auto="1"/>
      </right>
      <top/>
      <bottom/>
      <diagonal/>
    </border>
    <border>
      <left/>
      <right/>
      <top style="medium">
        <color auto="1"/>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indexed="64"/>
      </bottom>
      <diagonal/>
    </border>
    <border>
      <left style="thin">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style="medium">
        <color auto="1"/>
      </left>
      <right style="hair">
        <color auto="1"/>
      </right>
      <top style="medium">
        <color auto="1"/>
      </top>
      <bottom style="thin">
        <color indexed="64"/>
      </bottom>
      <diagonal/>
    </border>
    <border>
      <left style="medium">
        <color auto="1"/>
      </left>
      <right style="hair">
        <color auto="1"/>
      </right>
      <top style="thin">
        <color indexed="64"/>
      </top>
      <bottom style="hair">
        <color auto="1"/>
      </bottom>
      <diagonal/>
    </border>
    <border>
      <left/>
      <right style="medium">
        <color indexed="64"/>
      </right>
      <top style="thin">
        <color indexed="64"/>
      </top>
      <bottom style="hair">
        <color auto="1"/>
      </bottom>
      <diagonal/>
    </border>
    <border>
      <left style="medium">
        <color auto="1"/>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auto="1"/>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medium">
        <color indexed="64"/>
      </left>
      <right/>
      <top/>
      <bottom style="dashed">
        <color theme="0" tint="-0.34998626667073579"/>
      </bottom>
      <diagonal/>
    </border>
    <border>
      <left/>
      <right style="medium">
        <color auto="1"/>
      </right>
      <top/>
      <bottom style="dashed">
        <color theme="0" tint="-0.34998626667073579"/>
      </bottom>
      <diagonal/>
    </border>
    <border>
      <left/>
      <right style="double">
        <color auto="1"/>
      </right>
      <top/>
      <bottom/>
      <diagonal/>
    </border>
    <border>
      <left style="double">
        <color auto="1"/>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auto="1"/>
      </bottom>
      <diagonal/>
    </border>
    <border>
      <left style="medium">
        <color indexed="64"/>
      </left>
      <right style="double">
        <color auto="1"/>
      </right>
      <top/>
      <bottom/>
      <diagonal/>
    </border>
    <border>
      <left style="medium">
        <color indexed="64"/>
      </left>
      <right style="double">
        <color auto="1"/>
      </right>
      <top/>
      <bottom style="medium">
        <color indexed="64"/>
      </bottom>
      <diagonal/>
    </border>
  </borders>
  <cellStyleXfs count="2">
    <xf numFmtId="0" fontId="0" fillId="0" borderId="0"/>
    <xf numFmtId="0" fontId="4" fillId="0" borderId="0" applyNumberFormat="0" applyFill="0" applyBorder="0" applyAlignment="0" applyProtection="0"/>
  </cellStyleXfs>
  <cellXfs count="529">
    <xf numFmtId="0" fontId="0" fillId="0" borderId="0" xfId="0"/>
    <xf numFmtId="0" fontId="1" fillId="0" borderId="0" xfId="0" applyFont="1"/>
    <xf numFmtId="0" fontId="2" fillId="0" borderId="0" xfId="0" applyFont="1" applyAlignment="1">
      <alignment horizontal="center" vertical="center"/>
    </xf>
    <xf numFmtId="0" fontId="0" fillId="0" borderId="0" xfId="0" applyAlignment="1">
      <alignment vertical="center" wrapText="1"/>
    </xf>
    <xf numFmtId="0" fontId="4" fillId="0" borderId="0" xfId="1" applyAlignment="1">
      <alignment vertical="center" wrapText="1"/>
    </xf>
    <xf numFmtId="0" fontId="1" fillId="0" borderId="0" xfId="0" applyFont="1" applyBorder="1"/>
    <xf numFmtId="14" fontId="0" fillId="0" borderId="0" xfId="0" applyNumberFormat="1" applyBorder="1" applyAlignment="1">
      <alignment horizontal="left"/>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6" fillId="0" borderId="0" xfId="0" applyFont="1" applyAlignment="1">
      <alignment horizontal="center" vertical="center"/>
    </xf>
    <xf numFmtId="14" fontId="2" fillId="0" borderId="0" xfId="0" applyNumberFormat="1" applyFont="1" applyAlignment="1">
      <alignment horizontal="center" vertical="center"/>
    </xf>
    <xf numFmtId="164" fontId="6" fillId="0" borderId="0" xfId="0" applyNumberFormat="1" applyFont="1" applyAlignment="1">
      <alignment horizontal="center" vertical="center"/>
    </xf>
    <xf numFmtId="164" fontId="2" fillId="0" borderId="0" xfId="0" applyNumberFormat="1" applyFont="1" applyAlignment="1">
      <alignment horizontal="center" vertical="center"/>
    </xf>
    <xf numFmtId="0" fontId="6" fillId="0" borderId="0" xfId="0" applyFont="1" applyBorder="1" applyAlignment="1">
      <alignment horizontal="center" vertical="center"/>
    </xf>
    <xf numFmtId="0" fontId="7" fillId="3" borderId="21"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xf numFmtId="0" fontId="7" fillId="3" borderId="21" xfId="0" applyNumberFormat="1" applyFont="1" applyFill="1" applyBorder="1" applyAlignment="1">
      <alignment horizontal="left" vertical="center"/>
    </xf>
    <xf numFmtId="0" fontId="7" fillId="3" borderId="23" xfId="0" applyNumberFormat="1" applyFont="1" applyFill="1" applyBorder="1" applyAlignment="1">
      <alignment horizontal="left" vertical="center"/>
    </xf>
    <xf numFmtId="0" fontId="7" fillId="3" borderId="24" xfId="0" applyFont="1" applyFill="1" applyBorder="1" applyAlignment="1">
      <alignment horizontal="center" vertical="center"/>
    </xf>
    <xf numFmtId="0" fontId="7" fillId="3" borderId="24" xfId="0" applyFont="1" applyFill="1" applyBorder="1"/>
    <xf numFmtId="0" fontId="1" fillId="2" borderId="16" xfId="0" applyFont="1" applyFill="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vertical="center"/>
    </xf>
    <xf numFmtId="0" fontId="0" fillId="0" borderId="0" xfId="0" applyFill="1" applyBorder="1"/>
    <xf numFmtId="164" fontId="12" fillId="0" borderId="16" xfId="0" applyNumberFormat="1" applyFont="1" applyBorder="1" applyAlignment="1">
      <alignment horizontal="left" vertical="center"/>
    </xf>
    <xf numFmtId="0" fontId="0" fillId="0" borderId="0" xfId="0" applyFont="1"/>
    <xf numFmtId="164" fontId="12" fillId="2" borderId="16" xfId="0" applyNumberFormat="1" applyFont="1" applyFill="1" applyBorder="1" applyAlignment="1">
      <alignment horizontal="left" vertical="center"/>
    </xf>
    <xf numFmtId="164" fontId="12" fillId="0" borderId="0" xfId="0" applyNumberFormat="1" applyFont="1" applyBorder="1" applyAlignment="1">
      <alignment horizontal="left" vertical="center"/>
    </xf>
    <xf numFmtId="0" fontId="0" fillId="3" borderId="0" xfId="0" applyFont="1" applyFill="1" applyBorder="1"/>
    <xf numFmtId="0" fontId="0" fillId="3" borderId="24" xfId="0" applyFont="1" applyFill="1" applyBorder="1"/>
    <xf numFmtId="0" fontId="0" fillId="3" borderId="20" xfId="0" applyFont="1" applyFill="1" applyBorder="1"/>
    <xf numFmtId="0" fontId="13" fillId="0" borderId="26" xfId="0" applyFont="1" applyBorder="1" applyAlignment="1">
      <alignment horizontal="center" vertical="center"/>
    </xf>
    <xf numFmtId="0" fontId="0" fillId="0" borderId="0" xfId="0" applyFont="1" applyAlignment="1">
      <alignment horizontal="center" vertical="center"/>
    </xf>
    <xf numFmtId="0" fontId="13" fillId="0" borderId="2" xfId="0" applyFont="1" applyBorder="1" applyAlignment="1">
      <alignment horizontal="center" vertical="center"/>
    </xf>
    <xf numFmtId="0" fontId="13" fillId="0" borderId="11" xfId="0" applyFont="1" applyBorder="1" applyAlignment="1">
      <alignment horizontal="center" vertical="center"/>
    </xf>
    <xf numFmtId="0" fontId="13" fillId="2" borderId="26" xfId="0" applyFont="1" applyFill="1" applyBorder="1" applyAlignment="1">
      <alignment horizontal="center" vertical="center"/>
    </xf>
    <xf numFmtId="0" fontId="13" fillId="2" borderId="11" xfId="0" applyFont="1" applyFill="1" applyBorder="1" applyAlignment="1">
      <alignment horizontal="center" vertical="center"/>
    </xf>
    <xf numFmtId="0" fontId="13" fillId="0" borderId="14" xfId="0" applyFont="1" applyBorder="1" applyAlignment="1">
      <alignment horizontal="center" vertical="center"/>
    </xf>
    <xf numFmtId="0" fontId="0" fillId="0" borderId="0" xfId="0" applyFont="1" applyBorder="1" applyAlignment="1">
      <alignment horizontal="center" vertical="center"/>
    </xf>
    <xf numFmtId="0" fontId="13" fillId="0" borderId="0" xfId="0" applyFont="1" applyAlignment="1">
      <alignment horizontal="center" vertical="center"/>
    </xf>
    <xf numFmtId="164" fontId="0" fillId="0" borderId="10" xfId="0" applyNumberFormat="1" applyFont="1" applyBorder="1" applyAlignment="1">
      <alignment horizontal="left" vertical="center"/>
    </xf>
    <xf numFmtId="0" fontId="0" fillId="0" borderId="10" xfId="0" applyFont="1" applyBorder="1" applyAlignment="1">
      <alignment horizontal="center" vertical="center"/>
    </xf>
    <xf numFmtId="164" fontId="0" fillId="2" borderId="10" xfId="0" applyNumberFormat="1" applyFont="1" applyFill="1" applyBorder="1" applyAlignment="1">
      <alignment horizontal="left" vertical="center"/>
    </xf>
    <xf numFmtId="0" fontId="0" fillId="2" borderId="10" xfId="0" applyFont="1" applyFill="1" applyBorder="1" applyAlignment="1">
      <alignment horizontal="center" vertical="center"/>
    </xf>
    <xf numFmtId="164" fontId="0" fillId="0" borderId="0" xfId="0" applyNumberFormat="1" applyFont="1" applyBorder="1" applyAlignment="1">
      <alignment horizontal="left" vertical="center"/>
    </xf>
    <xf numFmtId="164" fontId="0" fillId="0" borderId="15" xfId="0" applyNumberFormat="1" applyFont="1" applyBorder="1" applyAlignment="1">
      <alignment horizontal="left" vertical="center"/>
    </xf>
    <xf numFmtId="0" fontId="0" fillId="0" borderId="15" xfId="0" applyFont="1" applyBorder="1" applyAlignment="1">
      <alignment horizontal="center" vertical="center"/>
    </xf>
    <xf numFmtId="0" fontId="1" fillId="0" borderId="1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ill="1"/>
    <xf numFmtId="14" fontId="14" fillId="7" borderId="31" xfId="0" applyNumberFormat="1" applyFont="1" applyFill="1" applyBorder="1" applyAlignment="1">
      <alignment horizontal="left"/>
    </xf>
    <xf numFmtId="14" fontId="14" fillId="6" borderId="30" xfId="0" applyNumberFormat="1" applyFont="1" applyFill="1" applyBorder="1" applyAlignment="1">
      <alignment horizontal="left"/>
    </xf>
    <xf numFmtId="0" fontId="14" fillId="6" borderId="30" xfId="0" applyFont="1" applyFill="1" applyBorder="1" applyAlignment="1">
      <alignment horizontal="left"/>
    </xf>
    <xf numFmtId="14" fontId="14" fillId="4" borderId="30" xfId="0" applyNumberFormat="1" applyFont="1" applyFill="1" applyBorder="1" applyAlignment="1">
      <alignment horizontal="left"/>
    </xf>
    <xf numFmtId="14" fontId="14" fillId="7" borderId="30" xfId="0" applyNumberFormat="1" applyFont="1" applyFill="1" applyBorder="1" applyAlignment="1">
      <alignment horizontal="left"/>
    </xf>
    <xf numFmtId="14" fontId="14" fillId="6" borderId="37" xfId="0" applyNumberFormat="1" applyFont="1" applyFill="1" applyBorder="1" applyAlignment="1">
      <alignment horizontal="left"/>
    </xf>
    <xf numFmtId="14" fontId="0" fillId="0" borderId="0" xfId="0" applyNumberFormat="1" applyFill="1" applyBorder="1" applyAlignment="1">
      <alignment horizontal="left"/>
    </xf>
    <xf numFmtId="0" fontId="0" fillId="9" borderId="0" xfId="0" applyFill="1"/>
    <xf numFmtId="14" fontId="0" fillId="9" borderId="0" xfId="0" applyNumberFormat="1" applyFill="1" applyBorder="1" applyAlignment="1">
      <alignment horizontal="left"/>
    </xf>
    <xf numFmtId="14" fontId="0" fillId="9" borderId="0" xfId="0" applyNumberFormat="1" applyFill="1" applyBorder="1" applyAlignment="1">
      <alignment horizontal="left"/>
    </xf>
    <xf numFmtId="0" fontId="0" fillId="9" borderId="0" xfId="0" applyFill="1" applyBorder="1"/>
    <xf numFmtId="0" fontId="0" fillId="10" borderId="0" xfId="0" applyFill="1"/>
    <xf numFmtId="14" fontId="0" fillId="10" borderId="0" xfId="0" applyNumberFormat="1" applyFill="1" applyBorder="1" applyAlignment="1">
      <alignment horizontal="left"/>
    </xf>
    <xf numFmtId="0" fontId="0" fillId="10" borderId="0" xfId="0" applyFill="1" applyBorder="1"/>
    <xf numFmtId="14" fontId="14" fillId="10" borderId="0" xfId="0" applyNumberFormat="1" applyFont="1" applyFill="1" applyBorder="1" applyAlignment="1">
      <alignment horizontal="left"/>
    </xf>
    <xf numFmtId="14" fontId="14" fillId="10" borderId="32" xfId="0" applyNumberFormat="1" applyFont="1" applyFill="1" applyBorder="1" applyAlignment="1">
      <alignment horizontal="left"/>
    </xf>
    <xf numFmtId="14" fontId="14" fillId="10" borderId="32" xfId="0" applyNumberFormat="1" applyFont="1" applyFill="1" applyBorder="1" applyAlignment="1"/>
    <xf numFmtId="0" fontId="0" fillId="0" borderId="0" xfId="0" applyFill="1" applyBorder="1" applyAlignment="1">
      <alignment horizontal="left"/>
    </xf>
    <xf numFmtId="0" fontId="0" fillId="9" borderId="0" xfId="0" applyFill="1" applyBorder="1" applyAlignment="1"/>
    <xf numFmtId="0" fontId="0" fillId="6" borderId="12" xfId="0" applyFill="1" applyBorder="1"/>
    <xf numFmtId="0" fontId="19" fillId="6" borderId="0" xfId="0" applyFont="1" applyFill="1" applyBorder="1"/>
    <xf numFmtId="0" fontId="19" fillId="6" borderId="2" xfId="0" applyFont="1" applyFill="1" applyBorder="1"/>
    <xf numFmtId="0" fontId="14" fillId="4" borderId="30" xfId="0" applyFont="1" applyFill="1" applyBorder="1"/>
    <xf numFmtId="0" fontId="0" fillId="2" borderId="0" xfId="0" applyFill="1"/>
    <xf numFmtId="0" fontId="15" fillId="2" borderId="0" xfId="0" applyFont="1" applyFill="1"/>
    <xf numFmtId="0" fontId="0" fillId="2" borderId="0" xfId="0" applyNumberFormat="1" applyFill="1" applyAlignment="1">
      <alignment horizontal="left"/>
    </xf>
    <xf numFmtId="14" fontId="14" fillId="2" borderId="0" xfId="0" applyNumberFormat="1" applyFont="1" applyFill="1" applyBorder="1" applyAlignment="1">
      <alignment horizontal="left"/>
    </xf>
    <xf numFmtId="0" fontId="14" fillId="2" borderId="0" xfId="0" applyFont="1" applyFill="1" applyBorder="1" applyAlignment="1">
      <alignment horizontal="left"/>
    </xf>
    <xf numFmtId="0" fontId="0" fillId="2" borderId="0" xfId="0" applyFill="1" applyBorder="1"/>
    <xf numFmtId="14" fontId="0" fillId="2" borderId="0" xfId="0" applyNumberFormat="1" applyFill="1" applyBorder="1" applyAlignment="1">
      <alignment horizontal="left"/>
    </xf>
    <xf numFmtId="0" fontId="0" fillId="2" borderId="0" xfId="0" applyFill="1" applyBorder="1" applyAlignment="1">
      <alignment horizontal="left"/>
    </xf>
    <xf numFmtId="14" fontId="0" fillId="2" borderId="0" xfId="0" applyNumberFormat="1" applyFill="1"/>
    <xf numFmtId="0" fontId="0" fillId="2" borderId="0" xfId="0" applyFill="1" applyBorder="1" applyAlignment="1"/>
    <xf numFmtId="14" fontId="0" fillId="2" borderId="0" xfId="0" applyNumberFormat="1" applyFill="1" applyBorder="1" applyAlignment="1"/>
    <xf numFmtId="0" fontId="14" fillId="2" borderId="0" xfId="0" applyFont="1" applyFill="1" applyBorder="1"/>
    <xf numFmtId="0" fontId="14" fillId="4" borderId="42" xfId="0" applyFont="1" applyFill="1" applyBorder="1"/>
    <xf numFmtId="14" fontId="14" fillId="7" borderId="42" xfId="0" applyNumberFormat="1" applyFont="1" applyFill="1" applyBorder="1" applyAlignment="1">
      <alignment horizontal="left"/>
    </xf>
    <xf numFmtId="14" fontId="14" fillId="7" borderId="44" xfId="0" applyNumberFormat="1" applyFont="1" applyFill="1" applyBorder="1" applyAlignment="1">
      <alignment horizontal="left"/>
    </xf>
    <xf numFmtId="14" fontId="14" fillId="7" borderId="45" xfId="0" applyNumberFormat="1" applyFont="1" applyFill="1" applyBorder="1" applyAlignment="1">
      <alignment horizontal="left"/>
    </xf>
    <xf numFmtId="14" fontId="12" fillId="10" borderId="1" xfId="0" applyNumberFormat="1" applyFont="1" applyFill="1" applyBorder="1"/>
    <xf numFmtId="0" fontId="0" fillId="10" borderId="1" xfId="0" applyFill="1" applyBorder="1"/>
    <xf numFmtId="0" fontId="0" fillId="10" borderId="8" xfId="0" applyFill="1" applyBorder="1"/>
    <xf numFmtId="0" fontId="0" fillId="10" borderId="12" xfId="0" applyFill="1" applyBorder="1" applyAlignment="1">
      <alignment horizontal="left" indent="1"/>
    </xf>
    <xf numFmtId="0" fontId="14" fillId="10" borderId="0" xfId="0" applyFont="1" applyFill="1" applyBorder="1"/>
    <xf numFmtId="0" fontId="0" fillId="10" borderId="2" xfId="0" applyFill="1" applyBorder="1"/>
    <xf numFmtId="0" fontId="0" fillId="10" borderId="12" xfId="0" applyFill="1" applyBorder="1"/>
    <xf numFmtId="0" fontId="0" fillId="10" borderId="12" xfId="0" applyFill="1" applyBorder="1" applyAlignment="1">
      <alignment horizontal="right"/>
    </xf>
    <xf numFmtId="0" fontId="12" fillId="10" borderId="12" xfId="0" applyFont="1" applyFill="1" applyBorder="1" applyAlignment="1"/>
    <xf numFmtId="0" fontId="0" fillId="9" borderId="1" xfId="0" applyFill="1" applyBorder="1"/>
    <xf numFmtId="0" fontId="0" fillId="9" borderId="8" xfId="0" applyFill="1" applyBorder="1"/>
    <xf numFmtId="0" fontId="0" fillId="9" borderId="12" xfId="0" applyFill="1" applyBorder="1" applyAlignment="1">
      <alignment horizontal="left" indent="1"/>
    </xf>
    <xf numFmtId="0" fontId="0" fillId="9" borderId="2" xfId="0" applyFill="1" applyBorder="1"/>
    <xf numFmtId="0" fontId="0" fillId="9" borderId="12" xfId="0" applyFill="1" applyBorder="1"/>
    <xf numFmtId="0" fontId="0" fillId="9" borderId="12" xfId="0" applyFill="1" applyBorder="1" applyAlignment="1"/>
    <xf numFmtId="0" fontId="0" fillId="9" borderId="46" xfId="0" applyFill="1" applyBorder="1" applyAlignment="1"/>
    <xf numFmtId="0" fontId="0" fillId="9" borderId="2" xfId="0" applyFill="1" applyBorder="1" applyAlignment="1"/>
    <xf numFmtId="0" fontId="0" fillId="9" borderId="13" xfId="0" applyFill="1" applyBorder="1" applyAlignment="1"/>
    <xf numFmtId="0" fontId="0" fillId="9" borderId="15" xfId="0" applyFill="1" applyBorder="1" applyAlignment="1"/>
    <xf numFmtId="0" fontId="0" fillId="9" borderId="15" xfId="0" applyFill="1" applyBorder="1"/>
    <xf numFmtId="14" fontId="0" fillId="9" borderId="15" xfId="0" applyNumberFormat="1" applyFill="1" applyBorder="1" applyAlignment="1">
      <alignment horizontal="left"/>
    </xf>
    <xf numFmtId="0" fontId="0" fillId="10" borderId="12" xfId="0" applyNumberFormat="1" applyFill="1" applyBorder="1" applyAlignment="1">
      <alignment horizontal="left"/>
    </xf>
    <xf numFmtId="0" fontId="0" fillId="10" borderId="13" xfId="0" applyNumberFormat="1" applyFill="1" applyBorder="1" applyAlignment="1">
      <alignment horizontal="left"/>
    </xf>
    <xf numFmtId="14" fontId="14" fillId="10" borderId="15" xfId="0" applyNumberFormat="1" applyFont="1" applyFill="1" applyBorder="1" applyAlignment="1">
      <alignment horizontal="left"/>
    </xf>
    <xf numFmtId="0" fontId="14" fillId="10" borderId="15" xfId="0" applyFont="1" applyFill="1" applyBorder="1" applyAlignment="1">
      <alignment horizontal="left"/>
    </xf>
    <xf numFmtId="0" fontId="0" fillId="10" borderId="15" xfId="0" applyFill="1" applyBorder="1"/>
    <xf numFmtId="14" fontId="0" fillId="10" borderId="15" xfId="0" applyNumberFormat="1" applyFill="1" applyBorder="1" applyAlignment="1">
      <alignment horizontal="left"/>
    </xf>
    <xf numFmtId="0" fontId="0" fillId="10" borderId="15" xfId="0" applyFill="1" applyBorder="1" applyAlignment="1">
      <alignment horizontal="left"/>
    </xf>
    <xf numFmtId="0" fontId="0" fillId="10" borderId="14" xfId="0" applyFill="1" applyBorder="1"/>
    <xf numFmtId="14" fontId="0" fillId="10" borderId="1" xfId="0" applyNumberFormat="1" applyFill="1" applyBorder="1" applyAlignment="1">
      <alignment horizontal="left"/>
    </xf>
    <xf numFmtId="0" fontId="0" fillId="9" borderId="5" xfId="0" applyFill="1" applyBorder="1" applyAlignment="1"/>
    <xf numFmtId="0" fontId="0" fillId="9" borderId="5" xfId="0" applyFill="1" applyBorder="1"/>
    <xf numFmtId="14" fontId="0" fillId="9" borderId="5" xfId="0" applyNumberFormat="1" applyFill="1" applyBorder="1" applyAlignment="1">
      <alignment horizontal="left"/>
    </xf>
    <xf numFmtId="0" fontId="0" fillId="9" borderId="47" xfId="0" applyFill="1" applyBorder="1"/>
    <xf numFmtId="0" fontId="0" fillId="9" borderId="13" xfId="0" applyFill="1" applyBorder="1"/>
    <xf numFmtId="0" fontId="0" fillId="9" borderId="15" xfId="0" applyFill="1" applyBorder="1" applyAlignment="1">
      <alignment horizontal="left"/>
    </xf>
    <xf numFmtId="14" fontId="0" fillId="9" borderId="48" xfId="0" applyNumberFormat="1" applyFill="1" applyBorder="1" applyAlignment="1">
      <alignment horizontal="left"/>
    </xf>
    <xf numFmtId="0" fontId="0" fillId="9" borderId="14" xfId="0" applyFill="1" applyBorder="1"/>
    <xf numFmtId="0" fontId="14" fillId="6" borderId="30" xfId="0" applyFont="1" applyFill="1" applyBorder="1"/>
    <xf numFmtId="0" fontId="14" fillId="0" borderId="0" xfId="0" applyFont="1" applyFill="1" applyBorder="1" applyAlignment="1"/>
    <xf numFmtId="0" fontId="14" fillId="10" borderId="0" xfId="0" applyFont="1" applyFill="1" applyBorder="1" applyAlignment="1">
      <alignment horizontal="left" vertical="center"/>
    </xf>
    <xf numFmtId="0" fontId="14" fillId="9" borderId="0" xfId="0" applyFont="1" applyFill="1" applyBorder="1" applyAlignment="1">
      <alignment horizontal="left" vertical="center"/>
    </xf>
    <xf numFmtId="0" fontId="14" fillId="7" borderId="33" xfId="0" applyFont="1" applyFill="1" applyBorder="1" applyAlignment="1">
      <alignment horizontal="left"/>
    </xf>
    <xf numFmtId="14" fontId="14" fillId="0" borderId="0" xfId="0" applyNumberFormat="1" applyFon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14" fontId="14" fillId="7" borderId="12" xfId="0" applyNumberFormat="1" applyFont="1" applyFill="1" applyBorder="1" applyAlignment="1">
      <alignment horizontal="left"/>
    </xf>
    <xf numFmtId="14" fontId="14" fillId="7" borderId="2" xfId="0" applyNumberFormat="1" applyFont="1" applyFill="1" applyBorder="1" applyAlignment="1">
      <alignment horizontal="left"/>
    </xf>
    <xf numFmtId="14" fontId="14" fillId="7" borderId="13" xfId="0" applyNumberFormat="1" applyFont="1" applyFill="1" applyBorder="1" applyAlignment="1">
      <alignment horizontal="left"/>
    </xf>
    <xf numFmtId="14" fontId="14" fillId="7" borderId="14" xfId="0" applyNumberFormat="1" applyFont="1" applyFill="1" applyBorder="1" applyAlignment="1">
      <alignment horizontal="left"/>
    </xf>
    <xf numFmtId="0" fontId="14" fillId="7" borderId="12" xfId="0" applyFont="1" applyFill="1" applyBorder="1" applyAlignment="1">
      <alignment horizontal="left"/>
    </xf>
    <xf numFmtId="0" fontId="14" fillId="7" borderId="2" xfId="0" applyFont="1" applyFill="1" applyBorder="1" applyAlignment="1">
      <alignment horizontal="left"/>
    </xf>
    <xf numFmtId="0" fontId="14" fillId="7" borderId="13" xfId="0" applyFont="1" applyFill="1" applyBorder="1" applyAlignment="1">
      <alignment horizontal="left"/>
    </xf>
    <xf numFmtId="0" fontId="14" fillId="7" borderId="14" xfId="0" applyFont="1" applyFill="1" applyBorder="1" applyAlignment="1">
      <alignment horizontal="left"/>
    </xf>
    <xf numFmtId="0" fontId="0" fillId="11" borderId="0" xfId="0" applyFill="1"/>
    <xf numFmtId="0" fontId="24" fillId="6" borderId="52" xfId="0" applyFont="1" applyFill="1" applyBorder="1"/>
    <xf numFmtId="0" fontId="25" fillId="6" borderId="0" xfId="0" applyFont="1" applyFill="1" applyBorder="1"/>
    <xf numFmtId="0" fontId="25" fillId="6" borderId="2" xfId="0" applyFont="1" applyFill="1" applyBorder="1"/>
    <xf numFmtId="0" fontId="0" fillId="11" borderId="0" xfId="0" applyFill="1" applyAlignment="1">
      <alignment horizontal="right"/>
    </xf>
    <xf numFmtId="0" fontId="21" fillId="11" borderId="0" xfId="0" applyFont="1" applyFill="1"/>
    <xf numFmtId="0" fontId="0" fillId="11" borderId="0" xfId="0" applyNumberFormat="1" applyFill="1" applyAlignment="1">
      <alignment horizontal="left"/>
    </xf>
    <xf numFmtId="14" fontId="14" fillId="11" borderId="0" xfId="0" applyNumberFormat="1" applyFont="1" applyFill="1" applyBorder="1" applyAlignment="1">
      <alignment horizontal="left"/>
    </xf>
    <xf numFmtId="0" fontId="14" fillId="11" borderId="0" xfId="0" applyFont="1" applyFill="1" applyBorder="1" applyAlignment="1">
      <alignment horizontal="left"/>
    </xf>
    <xf numFmtId="0" fontId="0" fillId="11" borderId="0" xfId="0" applyFill="1" applyBorder="1"/>
    <xf numFmtId="14" fontId="0" fillId="11" borderId="0" xfId="0" applyNumberFormat="1" applyFill="1" applyBorder="1" applyAlignment="1">
      <alignment horizontal="left"/>
    </xf>
    <xf numFmtId="0" fontId="0" fillId="11" borderId="0" xfId="0" applyFill="1" applyBorder="1" applyAlignment="1">
      <alignment horizontal="left"/>
    </xf>
    <xf numFmtId="0" fontId="0" fillId="3" borderId="0" xfId="0" applyFill="1" applyBorder="1"/>
    <xf numFmtId="0" fontId="0" fillId="0" borderId="0" xfId="0" applyFont="1" applyFill="1"/>
    <xf numFmtId="0" fontId="13" fillId="0" borderId="0" xfId="0" applyFont="1" applyAlignment="1">
      <alignment horizontal="right" vertical="center"/>
    </xf>
    <xf numFmtId="0" fontId="0" fillId="0" borderId="0" xfId="0" applyFont="1" applyFill="1" applyBorder="1" applyAlignment="1">
      <alignment horizontal="center" vertical="center"/>
    </xf>
    <xf numFmtId="0" fontId="1" fillId="0" borderId="0" xfId="0" applyFont="1" applyFill="1" applyBorder="1"/>
    <xf numFmtId="0" fontId="0" fillId="0" borderId="0" xfId="0" applyFont="1" applyFill="1" applyBorder="1"/>
    <xf numFmtId="0" fontId="7" fillId="0" borderId="0" xfId="0" applyFont="1" applyAlignment="1">
      <alignment horizontal="left" vertical="center"/>
    </xf>
    <xf numFmtId="0" fontId="2" fillId="3" borderId="0" xfId="0" applyFont="1" applyFill="1" applyBorder="1" applyAlignment="1">
      <alignment horizontal="center" vertical="center"/>
    </xf>
    <xf numFmtId="0" fontId="14" fillId="0" borderId="0" xfId="0" applyFont="1" applyFill="1" applyBorder="1" applyAlignment="1">
      <alignment horizontal="left"/>
    </xf>
    <xf numFmtId="14" fontId="0" fillId="2" borderId="0" xfId="0" applyNumberForma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0" fontId="0" fillId="3" borderId="0" xfId="0" applyFill="1"/>
    <xf numFmtId="164" fontId="0" fillId="2" borderId="0" xfId="0" applyNumberFormat="1" applyFont="1" applyFill="1" applyBorder="1" applyAlignment="1">
      <alignment horizontal="left" vertical="center"/>
    </xf>
    <xf numFmtId="0" fontId="2" fillId="3" borderId="24" xfId="0" applyFont="1" applyFill="1" applyBorder="1" applyAlignment="1">
      <alignment horizontal="center" vertical="center"/>
    </xf>
    <xf numFmtId="0" fontId="0" fillId="3" borderId="0" xfId="0" applyFont="1" applyFill="1" applyAlignment="1">
      <alignment horizontal="center" vertical="center"/>
    </xf>
    <xf numFmtId="0" fontId="2" fillId="3" borderId="0" xfId="0" applyFont="1" applyFill="1" applyAlignment="1">
      <alignment horizontal="center" vertical="center"/>
    </xf>
    <xf numFmtId="0" fontId="0" fillId="3" borderId="0" xfId="0" applyFont="1" applyFill="1"/>
    <xf numFmtId="0" fontId="0" fillId="3" borderId="24" xfId="0" applyFill="1" applyBorder="1"/>
    <xf numFmtId="0" fontId="7" fillId="3" borderId="21" xfId="0" applyFont="1" applyFill="1" applyBorder="1" applyAlignment="1">
      <alignment horizontal="left" indent="1"/>
    </xf>
    <xf numFmtId="0" fontId="0" fillId="3" borderId="21" xfId="0" applyFont="1" applyFill="1" applyBorder="1" applyAlignment="1">
      <alignment horizontal="center" vertical="center"/>
    </xf>
    <xf numFmtId="0" fontId="7" fillId="3" borderId="23" xfId="0" applyFont="1" applyFill="1" applyBorder="1" applyAlignment="1">
      <alignment horizontal="left" indent="1"/>
    </xf>
    <xf numFmtId="14" fontId="14" fillId="7" borderId="30" xfId="0" applyNumberFormat="1" applyFont="1" applyFill="1" applyBorder="1" applyAlignment="1">
      <alignment horizontal="left"/>
    </xf>
    <xf numFmtId="14" fontId="14" fillId="7" borderId="34" xfId="0" applyNumberFormat="1" applyFont="1" applyFill="1" applyBorder="1" applyAlignment="1">
      <alignment horizontal="left"/>
    </xf>
    <xf numFmtId="0" fontId="17" fillId="0" borderId="0" xfId="0" applyFont="1" applyFill="1"/>
    <xf numFmtId="0" fontId="18" fillId="0" borderId="0" xfId="0" applyFont="1" applyFill="1" applyBorder="1" applyAlignment="1">
      <alignment horizontal="left"/>
    </xf>
    <xf numFmtId="0" fontId="18" fillId="0" borderId="0" xfId="0" applyFont="1" applyFill="1" applyBorder="1" applyAlignment="1">
      <alignment horizontal="center" vertical="center"/>
    </xf>
    <xf numFmtId="0" fontId="0" fillId="0" borderId="0" xfId="0" applyFill="1" applyAlignment="1">
      <alignment horizontal="right"/>
    </xf>
    <xf numFmtId="0" fontId="0" fillId="0" borderId="0" xfId="0" applyFill="1" applyAlignment="1">
      <alignment horizontal="center"/>
    </xf>
    <xf numFmtId="14" fontId="0" fillId="0" borderId="0" xfId="0" applyNumberFormat="1" applyFill="1"/>
    <xf numFmtId="0" fontId="0" fillId="0" borderId="0" xfId="0" applyNumberFormat="1" applyFill="1" applyAlignment="1">
      <alignment horizontal="left"/>
    </xf>
    <xf numFmtId="0" fontId="20" fillId="0" borderId="0" xfId="0" applyFont="1" applyFill="1"/>
    <xf numFmtId="14" fontId="0" fillId="0" borderId="0" xfId="0" applyNumberFormat="1" applyFill="1" applyAlignment="1">
      <alignment horizontal="left"/>
    </xf>
    <xf numFmtId="14" fontId="0" fillId="0" borderId="0" xfId="0" applyNumberFormat="1" applyFont="1" applyFill="1" applyBorder="1" applyAlignment="1">
      <alignment horizontal="left"/>
    </xf>
    <xf numFmtId="0" fontId="22" fillId="11" borderId="0" xfId="0" applyFont="1" applyFill="1" applyBorder="1" applyAlignment="1">
      <alignment vertical="center"/>
    </xf>
    <xf numFmtId="0" fontId="20" fillId="11" borderId="0" xfId="0" applyFont="1" applyFill="1" applyBorder="1"/>
    <xf numFmtId="0" fontId="30" fillId="0" borderId="0" xfId="0" applyFont="1"/>
    <xf numFmtId="0" fontId="0" fillId="0" borderId="78" xfId="0" applyFill="1" applyBorder="1" applyAlignment="1">
      <alignment horizontal="right"/>
    </xf>
    <xf numFmtId="0" fontId="0" fillId="0" borderId="78" xfId="0" applyFill="1" applyBorder="1"/>
    <xf numFmtId="0" fontId="18" fillId="0" borderId="0" xfId="0" applyFont="1" applyFill="1" applyBorder="1" applyAlignment="1">
      <alignment horizontal="left" wrapText="1"/>
    </xf>
    <xf numFmtId="0" fontId="18" fillId="0" borderId="0" xfId="0" applyFont="1" applyFill="1" applyBorder="1" applyAlignment="1"/>
    <xf numFmtId="14" fontId="0" fillId="10" borderId="12" xfId="0" applyNumberFormat="1" applyFill="1" applyBorder="1" applyAlignment="1">
      <alignment horizontal="left"/>
    </xf>
    <xf numFmtId="14" fontId="0" fillId="9" borderId="12" xfId="0" applyNumberFormat="1" applyFill="1" applyBorder="1" applyAlignment="1">
      <alignment horizontal="left"/>
    </xf>
    <xf numFmtId="0" fontId="0" fillId="10" borderId="7" xfId="0" applyFill="1" applyBorder="1" applyAlignment="1">
      <alignment horizontal="center"/>
    </xf>
    <xf numFmtId="14" fontId="0" fillId="9" borderId="13" xfId="0" applyNumberFormat="1" applyFill="1" applyBorder="1" applyAlignment="1">
      <alignment horizontal="left"/>
    </xf>
    <xf numFmtId="14" fontId="14" fillId="10" borderId="8" xfId="0" applyNumberFormat="1" applyFont="1" applyFill="1" applyBorder="1" applyAlignment="1">
      <alignment horizontal="left"/>
    </xf>
    <xf numFmtId="0" fontId="23" fillId="0" borderId="0" xfId="0" applyFont="1" applyFill="1" applyBorder="1" applyAlignment="1">
      <alignment horizontal="center"/>
    </xf>
    <xf numFmtId="0" fontId="0" fillId="0" borderId="0" xfId="0" applyFill="1" applyBorder="1" applyAlignment="1">
      <alignment horizontal="center"/>
    </xf>
    <xf numFmtId="0" fontId="0" fillId="2" borderId="75" xfId="0" applyFill="1" applyBorder="1"/>
    <xf numFmtId="0" fontId="0" fillId="2" borderId="76" xfId="0" applyFill="1" applyBorder="1"/>
    <xf numFmtId="0" fontId="5" fillId="10" borderId="7" xfId="0" applyFont="1" applyFill="1" applyBorder="1" applyAlignment="1">
      <alignment horizontal="left" indent="1"/>
    </xf>
    <xf numFmtId="0" fontId="5" fillId="9" borderId="8" xfId="0" applyFont="1" applyFill="1" applyBorder="1"/>
    <xf numFmtId="0" fontId="5" fillId="9" borderId="7" xfId="0" applyFont="1" applyFill="1" applyBorder="1" applyAlignment="1">
      <alignment horizontal="left" indent="1"/>
    </xf>
    <xf numFmtId="0" fontId="5" fillId="10" borderId="4" xfId="0" applyFont="1" applyFill="1" applyBorder="1"/>
    <xf numFmtId="0" fontId="0" fillId="10" borderId="5" xfId="0" applyFill="1" applyBorder="1"/>
    <xf numFmtId="0" fontId="0" fillId="10" borderId="6" xfId="0" applyFill="1" applyBorder="1"/>
    <xf numFmtId="0" fontId="5" fillId="10" borderId="5" xfId="0" applyFont="1" applyFill="1" applyBorder="1"/>
    <xf numFmtId="0" fontId="12" fillId="0" borderId="0" xfId="0" applyFont="1" applyFill="1" applyBorder="1" applyAlignment="1">
      <alignment horizontal="center"/>
    </xf>
    <xf numFmtId="14" fontId="14" fillId="7" borderId="74" xfId="0" applyNumberFormat="1" applyFont="1" applyFill="1" applyBorder="1" applyAlignment="1">
      <alignment horizontal="left"/>
    </xf>
    <xf numFmtId="14" fontId="14" fillId="7" borderId="73" xfId="0" applyNumberFormat="1" applyFont="1" applyFill="1" applyBorder="1" applyAlignment="1">
      <alignment horizontal="left"/>
    </xf>
    <xf numFmtId="14" fontId="14" fillId="7" borderId="58" xfId="0" applyNumberFormat="1" applyFont="1" applyFill="1" applyBorder="1" applyAlignment="1">
      <alignment horizontal="left"/>
    </xf>
    <xf numFmtId="14" fontId="14" fillId="7" borderId="59" xfId="0" applyNumberFormat="1" applyFont="1" applyFill="1" applyBorder="1" applyAlignment="1">
      <alignment horizontal="left"/>
    </xf>
    <xf numFmtId="14" fontId="14" fillId="7" borderId="60" xfId="0" applyNumberFormat="1" applyFont="1" applyFill="1" applyBorder="1" applyAlignment="1">
      <alignment horizontal="left"/>
    </xf>
    <xf numFmtId="14" fontId="14" fillId="7" borderId="61" xfId="0" applyNumberFormat="1" applyFont="1" applyFill="1" applyBorder="1" applyAlignment="1">
      <alignment horizontal="left"/>
    </xf>
    <xf numFmtId="14" fontId="14" fillId="7" borderId="56" xfId="0" applyNumberFormat="1" applyFont="1" applyFill="1" applyBorder="1" applyAlignment="1">
      <alignment horizontal="left"/>
    </xf>
    <xf numFmtId="14" fontId="14" fillId="7" borderId="57" xfId="0" applyNumberFormat="1" applyFont="1" applyFill="1" applyBorder="1" applyAlignment="1">
      <alignment horizontal="left"/>
    </xf>
    <xf numFmtId="0" fontId="12" fillId="0" borderId="0" xfId="0" applyFont="1" applyFill="1"/>
    <xf numFmtId="0" fontId="28" fillId="0" borderId="0" xfId="0" applyFont="1" applyFill="1"/>
    <xf numFmtId="0" fontId="32" fillId="0" borderId="0" xfId="0" applyFont="1" applyFill="1"/>
    <xf numFmtId="0" fontId="33" fillId="10" borderId="12" xfId="0" applyFont="1" applyFill="1" applyBorder="1"/>
    <xf numFmtId="0" fontId="28" fillId="0" borderId="0" xfId="0" applyFont="1" applyFill="1" applyBorder="1" applyAlignment="1">
      <alignment horizontal="right" indent="1"/>
    </xf>
    <xf numFmtId="0" fontId="34" fillId="0" borderId="0" xfId="0" applyFont="1" applyFill="1" applyBorder="1" applyAlignment="1">
      <alignment horizontal="center" vertical="center"/>
    </xf>
    <xf numFmtId="0" fontId="28" fillId="0" borderId="0" xfId="0" applyFont="1" applyFill="1" applyBorder="1"/>
    <xf numFmtId="0" fontId="28" fillId="0" borderId="0" xfId="0" applyFont="1"/>
    <xf numFmtId="14" fontId="14" fillId="7" borderId="49" xfId="0" applyNumberFormat="1" applyFont="1" applyFill="1" applyBorder="1" applyAlignment="1">
      <alignment horizontal="left"/>
    </xf>
    <xf numFmtId="0" fontId="16" fillId="6" borderId="64" xfId="0" applyFont="1" applyFill="1" applyBorder="1"/>
    <xf numFmtId="0" fontId="16" fillId="6" borderId="65" xfId="0" applyFont="1" applyFill="1" applyBorder="1"/>
    <xf numFmtId="0" fontId="16" fillId="6" borderId="66" xfId="0" applyFont="1" applyFill="1" applyBorder="1"/>
    <xf numFmtId="0" fontId="16" fillId="6" borderId="55" xfId="0" applyFont="1" applyFill="1" applyBorder="1"/>
    <xf numFmtId="14" fontId="16" fillId="6" borderId="64" xfId="0" applyNumberFormat="1" applyFont="1" applyFill="1" applyBorder="1" applyAlignment="1">
      <alignment horizontal="left"/>
    </xf>
    <xf numFmtId="14" fontId="16" fillId="6" borderId="65" xfId="0" applyNumberFormat="1" applyFont="1" applyFill="1" applyBorder="1" applyAlignment="1">
      <alignment horizontal="left"/>
    </xf>
    <xf numFmtId="0" fontId="0" fillId="6" borderId="62" xfId="0" applyFill="1" applyBorder="1" applyAlignment="1">
      <alignment horizontal="center" vertical="center"/>
    </xf>
    <xf numFmtId="0" fontId="14" fillId="6" borderId="50" xfId="0" applyFont="1" applyFill="1" applyBorder="1" applyAlignment="1">
      <alignment horizontal="center" vertical="center"/>
    </xf>
    <xf numFmtId="0" fontId="14" fillId="6" borderId="51" xfId="0" applyFont="1" applyFill="1" applyBorder="1" applyAlignment="1">
      <alignment horizontal="center" vertical="center"/>
    </xf>
    <xf numFmtId="0" fontId="0" fillId="6" borderId="62" xfId="0" applyFill="1" applyBorder="1"/>
    <xf numFmtId="0" fontId="16" fillId="6" borderId="54" xfId="0" applyFont="1" applyFill="1" applyBorder="1" applyAlignment="1">
      <alignment horizontal="left"/>
    </xf>
    <xf numFmtId="0" fontId="16" fillId="6" borderId="55" xfId="0" applyFont="1" applyFill="1" applyBorder="1" applyAlignment="1">
      <alignment horizontal="left"/>
    </xf>
    <xf numFmtId="0" fontId="16" fillId="13" borderId="54" xfId="0" applyFont="1" applyFill="1" applyBorder="1"/>
    <xf numFmtId="0" fontId="16" fillId="13" borderId="55" xfId="0" applyFont="1" applyFill="1" applyBorder="1"/>
    <xf numFmtId="0" fontId="14" fillId="6" borderId="50" xfId="0" applyFont="1" applyFill="1" applyBorder="1" applyAlignment="1">
      <alignment horizontal="center"/>
    </xf>
    <xf numFmtId="0" fontId="14" fillId="6" borderId="51" xfId="0" applyFont="1" applyFill="1" applyBorder="1" applyAlignment="1">
      <alignment horizontal="center"/>
    </xf>
    <xf numFmtId="0" fontId="14" fillId="7" borderId="33" xfId="0" applyFont="1" applyFill="1" applyBorder="1" applyAlignment="1">
      <alignment vertical="center"/>
    </xf>
    <xf numFmtId="0" fontId="14" fillId="7" borderId="33" xfId="0" applyFont="1" applyFill="1" applyBorder="1"/>
    <xf numFmtId="0" fontId="0" fillId="15" borderId="0" xfId="0" applyFill="1" applyBorder="1" applyAlignment="1">
      <alignment horizontal="left" indent="1"/>
    </xf>
    <xf numFmtId="0" fontId="0" fillId="15" borderId="0" xfId="0" applyFill="1" applyBorder="1"/>
    <xf numFmtId="0" fontId="0" fillId="15" borderId="17" xfId="0" applyFill="1" applyBorder="1"/>
    <xf numFmtId="0" fontId="0" fillId="15" borderId="38" xfId="0" applyFill="1" applyBorder="1"/>
    <xf numFmtId="0" fontId="0" fillId="15" borderId="35" xfId="0" applyFill="1" applyBorder="1"/>
    <xf numFmtId="0" fontId="0" fillId="15" borderId="39" xfId="0" applyFill="1" applyBorder="1"/>
    <xf numFmtId="0" fontId="31" fillId="2" borderId="0" xfId="0" applyFont="1" applyFill="1"/>
    <xf numFmtId="0" fontId="0" fillId="2" borderId="0" xfId="0" applyFont="1" applyFill="1" applyProtection="1"/>
    <xf numFmtId="0" fontId="5" fillId="2" borderId="0" xfId="0" applyFont="1" applyFill="1" applyAlignment="1" applyProtection="1"/>
    <xf numFmtId="0" fontId="3" fillId="8" borderId="3" xfId="0" applyFont="1" applyFill="1" applyBorder="1" applyAlignment="1" applyProtection="1">
      <alignment horizontal="center" vertical="center"/>
      <protection locked="0"/>
    </xf>
    <xf numFmtId="0" fontId="3" fillId="8" borderId="3" xfId="0" applyFont="1" applyFill="1" applyBorder="1" applyAlignment="1" applyProtection="1">
      <alignment horizontal="center"/>
      <protection locked="0"/>
    </xf>
    <xf numFmtId="14" fontId="14" fillId="8" borderId="36" xfId="0" applyNumberFormat="1" applyFont="1" applyFill="1" applyBorder="1" applyAlignment="1" applyProtection="1">
      <alignment horizontal="center" vertical="center"/>
      <protection locked="0"/>
    </xf>
    <xf numFmtId="14" fontId="14" fillId="8" borderId="30" xfId="0" applyNumberFormat="1" applyFont="1" applyFill="1" applyBorder="1" applyAlignment="1" applyProtection="1">
      <alignment horizontal="center"/>
      <protection locked="0"/>
    </xf>
    <xf numFmtId="14" fontId="0" fillId="8" borderId="30" xfId="0" applyNumberFormat="1" applyFill="1" applyBorder="1" applyAlignment="1" applyProtection="1">
      <alignment horizontal="center"/>
      <protection locked="0"/>
    </xf>
    <xf numFmtId="14" fontId="14" fillId="5" borderId="30" xfId="0" applyNumberFormat="1" applyFont="1" applyFill="1" applyBorder="1" applyAlignment="1" applyProtection="1">
      <alignment horizontal="left"/>
      <protection locked="0"/>
    </xf>
    <xf numFmtId="0" fontId="0" fillId="8" borderId="81" xfId="0" applyFill="1" applyBorder="1" applyAlignment="1" applyProtection="1">
      <alignment horizontal="center"/>
      <protection locked="0"/>
    </xf>
    <xf numFmtId="0" fontId="0" fillId="8" borderId="30" xfId="0" applyFill="1" applyBorder="1" applyAlignment="1" applyProtection="1">
      <alignment horizontal="center"/>
      <protection locked="0"/>
    </xf>
    <xf numFmtId="0" fontId="0" fillId="8" borderId="44" xfId="0" applyFill="1" applyBorder="1" applyAlignment="1" applyProtection="1">
      <alignment horizontal="center"/>
      <protection locked="0"/>
    </xf>
    <xf numFmtId="14" fontId="14" fillId="14" borderId="30" xfId="0" applyNumberFormat="1" applyFont="1" applyFill="1" applyBorder="1" applyAlignment="1" applyProtection="1">
      <alignment horizontal="left"/>
      <protection locked="0"/>
    </xf>
    <xf numFmtId="0" fontId="0" fillId="14" borderId="30" xfId="0" applyFill="1" applyBorder="1" applyProtection="1">
      <protection locked="0"/>
    </xf>
    <xf numFmtId="0" fontId="0" fillId="0" borderId="0" xfId="0" applyFill="1" applyBorder="1" applyProtection="1">
      <protection locked="0"/>
    </xf>
    <xf numFmtId="14" fontId="14" fillId="8" borderId="67" xfId="0" applyNumberFormat="1" applyFont="1" applyFill="1" applyBorder="1" applyAlignment="1" applyProtection="1">
      <alignment horizontal="left" vertical="center"/>
      <protection locked="0"/>
    </xf>
    <xf numFmtId="14" fontId="14" fillId="8" borderId="68" xfId="0" applyNumberFormat="1" applyFont="1" applyFill="1" applyBorder="1" applyAlignment="1" applyProtection="1">
      <alignment horizontal="left" vertical="center"/>
      <protection locked="0"/>
    </xf>
    <xf numFmtId="14" fontId="14" fillId="8" borderId="69" xfId="0" applyNumberFormat="1" applyFont="1" applyFill="1" applyBorder="1" applyAlignment="1" applyProtection="1">
      <alignment horizontal="left" vertical="center"/>
      <protection locked="0"/>
    </xf>
    <xf numFmtId="14" fontId="14" fillId="8" borderId="70" xfId="0" applyNumberFormat="1" applyFont="1" applyFill="1" applyBorder="1" applyAlignment="1" applyProtection="1">
      <alignment horizontal="left" vertical="center"/>
      <protection locked="0"/>
    </xf>
    <xf numFmtId="0" fontId="14" fillId="8" borderId="69" xfId="0" applyFont="1" applyFill="1" applyBorder="1" applyAlignment="1" applyProtection="1">
      <alignment horizontal="left" vertical="center"/>
      <protection locked="0"/>
    </xf>
    <xf numFmtId="0" fontId="14" fillId="8" borderId="70" xfId="0" applyFont="1" applyFill="1" applyBorder="1" applyAlignment="1" applyProtection="1">
      <alignment horizontal="left" vertical="center"/>
      <protection locked="0"/>
    </xf>
    <xf numFmtId="0" fontId="14" fillId="8" borderId="71" xfId="0" applyFont="1" applyFill="1" applyBorder="1" applyAlignment="1" applyProtection="1">
      <alignment horizontal="left" vertical="center"/>
      <protection locked="0"/>
    </xf>
    <xf numFmtId="0" fontId="14" fillId="8" borderId="72" xfId="0" applyFont="1" applyFill="1" applyBorder="1" applyAlignment="1" applyProtection="1">
      <alignment horizontal="left" vertical="center"/>
      <protection locked="0"/>
    </xf>
    <xf numFmtId="14" fontId="14" fillId="8" borderId="69" xfId="0" applyNumberFormat="1" applyFont="1" applyFill="1" applyBorder="1" applyAlignment="1" applyProtection="1">
      <alignment vertical="center"/>
      <protection locked="0"/>
    </xf>
    <xf numFmtId="14" fontId="14" fillId="8" borderId="59" xfId="0" applyNumberFormat="1" applyFont="1" applyFill="1" applyBorder="1" applyAlignment="1" applyProtection="1">
      <alignment vertical="center"/>
      <protection locked="0"/>
    </xf>
    <xf numFmtId="0" fontId="14" fillId="8" borderId="69" xfId="0" applyFont="1" applyFill="1" applyBorder="1" applyAlignment="1" applyProtection="1">
      <alignment vertical="center"/>
      <protection locked="0"/>
    </xf>
    <xf numFmtId="0" fontId="14" fillId="8" borderId="59" xfId="0" applyFont="1" applyFill="1" applyBorder="1" applyAlignment="1" applyProtection="1">
      <alignment vertical="center"/>
      <protection locked="0"/>
    </xf>
    <xf numFmtId="0" fontId="14" fillId="8" borderId="71" xfId="0" applyFont="1" applyFill="1" applyBorder="1" applyAlignment="1" applyProtection="1">
      <alignment vertical="center"/>
      <protection locked="0"/>
    </xf>
    <xf numFmtId="0" fontId="14" fillId="8" borderId="61" xfId="0" applyFont="1" applyFill="1" applyBorder="1" applyAlignment="1" applyProtection="1">
      <alignment vertical="center"/>
      <protection locked="0"/>
    </xf>
    <xf numFmtId="0" fontId="14" fillId="8" borderId="30" xfId="0" applyFont="1" applyFill="1" applyBorder="1" applyProtection="1">
      <protection locked="0"/>
    </xf>
    <xf numFmtId="0" fontId="14" fillId="8" borderId="42" xfId="0" applyFont="1" applyFill="1" applyBorder="1" applyProtection="1">
      <protection locked="0"/>
    </xf>
    <xf numFmtId="0" fontId="14" fillId="8" borderId="42" xfId="0" applyNumberFormat="1" applyFont="1" applyFill="1" applyBorder="1" applyAlignment="1" applyProtection="1">
      <alignment horizontal="left"/>
      <protection locked="0"/>
    </xf>
    <xf numFmtId="0" fontId="14" fillId="8" borderId="44" xfId="0" applyFont="1" applyFill="1" applyBorder="1" applyProtection="1">
      <protection locked="0"/>
    </xf>
    <xf numFmtId="0" fontId="14" fillId="8" borderId="45" xfId="0" applyFont="1" applyFill="1" applyBorder="1" applyProtection="1">
      <protection locked="0"/>
    </xf>
    <xf numFmtId="164" fontId="12" fillId="0" borderId="16" xfId="0" applyNumberFormat="1" applyFont="1" applyFill="1" applyBorder="1" applyAlignment="1">
      <alignment horizontal="left" vertical="center"/>
    </xf>
    <xf numFmtId="164" fontId="0" fillId="0" borderId="10" xfId="0" applyNumberFormat="1" applyFont="1" applyFill="1" applyBorder="1" applyAlignment="1">
      <alignment horizontal="left" vertical="center"/>
    </xf>
    <xf numFmtId="0" fontId="35" fillId="0" borderId="0" xfId="1" applyFont="1" applyBorder="1" applyAlignment="1">
      <alignment horizontal="left" vertical="center" indent="1"/>
    </xf>
    <xf numFmtId="0" fontId="0" fillId="2" borderId="0" xfId="0" applyFill="1" applyBorder="1" applyAlignment="1">
      <alignment horizontal="left" indent="1"/>
    </xf>
    <xf numFmtId="0" fontId="0" fillId="15" borderId="35" xfId="0" applyFill="1" applyBorder="1" applyAlignment="1">
      <alignment horizontal="left" indent="1"/>
    </xf>
    <xf numFmtId="0" fontId="2" fillId="0" borderId="0" xfId="0" applyFont="1" applyAlignment="1" applyProtection="1">
      <alignment horizontal="center" vertical="center"/>
      <protection locked="0"/>
    </xf>
    <xf numFmtId="0" fontId="0" fillId="0" borderId="0" xfId="0" applyFont="1" applyProtection="1">
      <protection locked="0"/>
    </xf>
    <xf numFmtId="0" fontId="0" fillId="0" borderId="0" xfId="0" applyProtection="1">
      <protection locked="0"/>
    </xf>
    <xf numFmtId="0" fontId="0" fillId="0" borderId="0" xfId="0" applyFont="1" applyAlignment="1" applyProtection="1">
      <alignment horizontal="center" vertical="center"/>
      <protection locked="0"/>
    </xf>
    <xf numFmtId="0" fontId="0" fillId="0" borderId="0" xfId="0" quotePrefix="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14" fontId="7" fillId="0" borderId="0" xfId="0" applyNumberFormat="1" applyFont="1" applyAlignment="1" applyProtection="1">
      <protection locked="0"/>
    </xf>
    <xf numFmtId="14" fontId="0" fillId="0" borderId="0" xfId="0" applyNumberFormat="1" applyFont="1" applyProtection="1">
      <protection locked="0"/>
    </xf>
    <xf numFmtId="0" fontId="2" fillId="0" borderId="0" xfId="0" applyFont="1" applyFill="1" applyAlignment="1" applyProtection="1">
      <alignment horizontal="center" vertical="center"/>
      <protection locked="0"/>
    </xf>
    <xf numFmtId="0" fontId="0" fillId="0" borderId="0" xfId="0" applyFont="1" applyFill="1" applyProtection="1">
      <protection locked="0"/>
    </xf>
    <xf numFmtId="0" fontId="0" fillId="0" borderId="0" xfId="0" applyFill="1" applyProtection="1">
      <protection locked="0"/>
    </xf>
    <xf numFmtId="0" fontId="0" fillId="0" borderId="0" xfId="0" applyFont="1" applyFill="1" applyAlignment="1" applyProtection="1">
      <alignment horizontal="center" vertical="center"/>
      <protection locked="0"/>
    </xf>
    <xf numFmtId="0" fontId="36" fillId="2" borderId="0" xfId="0" applyFont="1" applyFill="1" applyProtection="1"/>
    <xf numFmtId="14" fontId="0" fillId="4" borderId="30" xfId="0" applyNumberFormat="1" applyFill="1" applyBorder="1" applyAlignment="1">
      <alignment horizontal="left" vertical="center"/>
    </xf>
    <xf numFmtId="0" fontId="0" fillId="4" borderId="30" xfId="0" applyFill="1" applyBorder="1" applyAlignment="1">
      <alignment horizontal="left" vertical="center"/>
    </xf>
    <xf numFmtId="14" fontId="0" fillId="4" borderId="42" xfId="0" applyNumberFormat="1" applyFill="1" applyBorder="1" applyAlignment="1">
      <alignment horizontal="left" vertical="center"/>
    </xf>
    <xf numFmtId="14" fontId="0" fillId="4" borderId="44" xfId="0" applyNumberFormat="1" applyFill="1" applyBorder="1" applyAlignment="1">
      <alignment horizontal="left" vertical="center"/>
    </xf>
    <xf numFmtId="14" fontId="0" fillId="4" borderId="45" xfId="0" applyNumberFormat="1" applyFill="1" applyBorder="1" applyAlignment="1">
      <alignment horizontal="left" vertical="center"/>
    </xf>
    <xf numFmtId="14" fontId="0" fillId="7" borderId="30" xfId="0" applyNumberFormat="1" applyFill="1" applyBorder="1" applyAlignment="1">
      <alignment horizontal="left" vertical="center"/>
    </xf>
    <xf numFmtId="0" fontId="0" fillId="7" borderId="0" xfId="0" applyNumberFormat="1" applyFill="1" applyBorder="1" applyAlignment="1">
      <alignment horizontal="right"/>
    </xf>
    <xf numFmtId="0" fontId="0" fillId="4" borderId="0" xfId="0" applyNumberFormat="1" applyFill="1" applyBorder="1" applyAlignment="1">
      <alignment horizontal="right"/>
    </xf>
    <xf numFmtId="0" fontId="38" fillId="9" borderId="0" xfId="0" applyFont="1" applyFill="1" applyBorder="1"/>
    <xf numFmtId="0" fontId="33" fillId="10" borderId="0" xfId="0" applyFont="1" applyFill="1" applyBorder="1"/>
    <xf numFmtId="0" fontId="33" fillId="9" borderId="0" xfId="0" applyFont="1" applyFill="1" applyBorder="1"/>
    <xf numFmtId="0" fontId="38" fillId="9" borderId="2" xfId="0" applyFont="1" applyFill="1" applyBorder="1"/>
    <xf numFmtId="14" fontId="38" fillId="9" borderId="0" xfId="0" applyNumberFormat="1" applyFont="1" applyFill="1" applyBorder="1" applyAlignment="1">
      <alignment horizontal="left"/>
    </xf>
    <xf numFmtId="0" fontId="40" fillId="2" borderId="0" xfId="0" applyFont="1" applyFill="1" applyProtection="1"/>
    <xf numFmtId="0" fontId="0" fillId="2" borderId="86" xfId="0" applyFill="1" applyBorder="1"/>
    <xf numFmtId="0" fontId="0" fillId="2" borderId="0" xfId="0" applyFont="1" applyFill="1" applyBorder="1" applyProtection="1"/>
    <xf numFmtId="0" fontId="40" fillId="2" borderId="0" xfId="0" applyFont="1" applyFill="1" applyBorder="1" applyProtection="1"/>
    <xf numFmtId="0" fontId="0" fillId="8" borderId="33" xfId="0" applyFill="1" applyBorder="1" applyAlignment="1">
      <alignment horizontal="left" indent="1"/>
    </xf>
    <xf numFmtId="0" fontId="0" fillId="8" borderId="34" xfId="0" applyFill="1" applyBorder="1"/>
    <xf numFmtId="0" fontId="0" fillId="4" borderId="33" xfId="0" applyFill="1" applyBorder="1" applyAlignment="1">
      <alignment horizontal="left" indent="1"/>
    </xf>
    <xf numFmtId="0" fontId="0" fillId="4" borderId="34" xfId="0" applyFill="1" applyBorder="1"/>
    <xf numFmtId="0" fontId="0" fillId="16" borderId="33" xfId="0" applyFill="1" applyBorder="1" applyAlignment="1">
      <alignment horizontal="left" indent="1"/>
    </xf>
    <xf numFmtId="0" fontId="0" fillId="16" borderId="34" xfId="0" applyFill="1" applyBorder="1"/>
    <xf numFmtId="0" fontId="0" fillId="5" borderId="33" xfId="0" applyFill="1" applyBorder="1" applyAlignment="1">
      <alignment horizontal="left" indent="1"/>
    </xf>
    <xf numFmtId="0" fontId="0" fillId="5" borderId="34" xfId="0" applyFill="1" applyBorder="1"/>
    <xf numFmtId="0" fontId="0" fillId="2" borderId="40" xfId="0" applyFill="1" applyBorder="1"/>
    <xf numFmtId="0" fontId="9" fillId="2" borderId="0" xfId="0" applyFont="1" applyFill="1" applyProtection="1"/>
    <xf numFmtId="0" fontId="39" fillId="17" borderId="0" xfId="0" applyFont="1" applyFill="1" applyAlignment="1" applyProtection="1">
      <alignment vertical="top"/>
    </xf>
    <xf numFmtId="0" fontId="40" fillId="17" borderId="0" xfId="0" applyFont="1" applyFill="1" applyAlignment="1">
      <alignment vertical="top"/>
    </xf>
    <xf numFmtId="0" fontId="37" fillId="17" borderId="0" xfId="0" applyFont="1" applyFill="1" applyBorder="1" applyAlignment="1" applyProtection="1">
      <alignment vertical="top"/>
    </xf>
    <xf numFmtId="0" fontId="40" fillId="17" borderId="0" xfId="0" applyFont="1" applyFill="1" applyBorder="1" applyAlignment="1" applyProtection="1">
      <alignment vertical="top"/>
    </xf>
    <xf numFmtId="0" fontId="0" fillId="17" borderId="0" xfId="0" applyFill="1"/>
    <xf numFmtId="0" fontId="0" fillId="17" borderId="86" xfId="0" applyFill="1" applyBorder="1"/>
    <xf numFmtId="0" fontId="0" fillId="11" borderId="0" xfId="0" applyFont="1" applyFill="1" applyProtection="1"/>
    <xf numFmtId="0" fontId="22" fillId="11" borderId="0" xfId="0" applyFont="1" applyFill="1" applyAlignment="1" applyProtection="1">
      <alignment vertical="center"/>
    </xf>
    <xf numFmtId="0" fontId="32" fillId="2" borderId="0" xfId="0" applyFont="1" applyFill="1" applyBorder="1"/>
    <xf numFmtId="0" fontId="5" fillId="2" borderId="40" xfId="0" applyFont="1" applyFill="1" applyBorder="1" applyAlignment="1">
      <alignment horizontal="left" indent="2"/>
    </xf>
    <xf numFmtId="0" fontId="0" fillId="2" borderId="40" xfId="0" applyFill="1" applyBorder="1" applyAlignment="1">
      <alignment horizontal="left" indent="2"/>
    </xf>
    <xf numFmtId="0" fontId="14" fillId="2" borderId="0" xfId="0" applyFont="1" applyFill="1" applyAlignment="1" applyProtection="1">
      <alignment vertical="center"/>
    </xf>
    <xf numFmtId="0" fontId="14" fillId="2" borderId="0" xfId="0" applyFont="1" applyFill="1" applyAlignment="1" applyProtection="1"/>
    <xf numFmtId="0" fontId="42" fillId="17" borderId="0" xfId="1" applyFont="1" applyFill="1"/>
    <xf numFmtId="0" fontId="44" fillId="2" borderId="0" xfId="0" applyFont="1" applyFill="1" applyAlignment="1">
      <alignment horizontal="left" indent="1"/>
    </xf>
    <xf numFmtId="14" fontId="0" fillId="7" borderId="42" xfId="0" applyNumberFormat="1" applyFill="1" applyBorder="1" applyAlignment="1">
      <alignment horizontal="left" vertical="center"/>
    </xf>
    <xf numFmtId="14" fontId="0" fillId="7" borderId="44" xfId="0" applyNumberFormat="1" applyFill="1" applyBorder="1" applyAlignment="1">
      <alignment horizontal="left" vertical="center"/>
    </xf>
    <xf numFmtId="14" fontId="0" fillId="7" borderId="45" xfId="0" applyNumberFormat="1" applyFill="1" applyBorder="1" applyAlignment="1">
      <alignment horizontal="left" vertical="center"/>
    </xf>
    <xf numFmtId="165" fontId="11" fillId="0" borderId="1" xfId="0" applyNumberFormat="1" applyFont="1" applyFill="1" applyBorder="1" applyAlignment="1">
      <alignment vertical="center"/>
    </xf>
    <xf numFmtId="165" fontId="11" fillId="0" borderId="0" xfId="0" applyNumberFormat="1" applyFont="1" applyFill="1" applyBorder="1" applyAlignment="1">
      <alignment vertical="center"/>
    </xf>
    <xf numFmtId="0" fontId="22" fillId="11" borderId="0" xfId="0" applyFont="1" applyFill="1" applyAlignment="1">
      <alignment horizontal="left" vertical="center"/>
    </xf>
    <xf numFmtId="0" fontId="14" fillId="0" borderId="0" xfId="0" applyFont="1" applyFill="1" applyBorder="1" applyAlignment="1">
      <alignment horizontal="left"/>
    </xf>
    <xf numFmtId="14" fontId="0" fillId="2" borderId="0" xfId="0" applyNumberFormat="1" applyFill="1" applyBorder="1" applyAlignment="1">
      <alignment horizontal="left"/>
    </xf>
    <xf numFmtId="14" fontId="14" fillId="0" borderId="0" xfId="0" applyNumberFormat="1" applyFont="1" applyFill="1" applyBorder="1" applyAlignment="1">
      <alignment horizontal="left"/>
    </xf>
    <xf numFmtId="0" fontId="0" fillId="0" borderId="0" xfId="0" applyFill="1" applyBorder="1" applyAlignment="1">
      <alignment horizontal="left"/>
    </xf>
    <xf numFmtId="14" fontId="14" fillId="7" borderId="30" xfId="0" applyNumberFormat="1" applyFont="1" applyFill="1" applyBorder="1" applyAlignment="1">
      <alignment horizontal="left"/>
    </xf>
    <xf numFmtId="0" fontId="14" fillId="7" borderId="34" xfId="0" applyFont="1" applyFill="1" applyBorder="1" applyAlignment="1">
      <alignment horizontal="left"/>
    </xf>
    <xf numFmtId="14" fontId="0" fillId="10" borderId="0" xfId="0" applyNumberFormat="1" applyFill="1" applyBorder="1" applyAlignment="1">
      <alignment horizontal="left"/>
    </xf>
    <xf numFmtId="14" fontId="0" fillId="0" borderId="0" xfId="0" applyNumberFormat="1" applyFill="1" applyBorder="1" applyAlignment="1">
      <alignment horizontal="left"/>
    </xf>
    <xf numFmtId="0" fontId="14" fillId="6" borderId="33" xfId="0" applyFont="1" applyFill="1" applyBorder="1" applyAlignment="1">
      <alignment horizontal="left"/>
    </xf>
    <xf numFmtId="0" fontId="14" fillId="6" borderId="34" xfId="0" applyFont="1" applyFill="1" applyBorder="1" applyAlignment="1">
      <alignment horizontal="left"/>
    </xf>
    <xf numFmtId="14" fontId="0" fillId="9" borderId="0" xfId="0" applyNumberFormat="1" applyFill="1" applyBorder="1" applyAlignment="1">
      <alignment horizontal="left"/>
    </xf>
    <xf numFmtId="0" fontId="22" fillId="11" borderId="7" xfId="0" applyFont="1" applyFill="1" applyBorder="1" applyAlignment="1"/>
    <xf numFmtId="0" fontId="0" fillId="11" borderId="1" xfId="0" applyFill="1" applyBorder="1"/>
    <xf numFmtId="14" fontId="0" fillId="11" borderId="1" xfId="0" applyNumberFormat="1" applyFill="1" applyBorder="1" applyAlignment="1">
      <alignment horizontal="left"/>
    </xf>
    <xf numFmtId="0" fontId="0" fillId="11" borderId="8" xfId="0" applyFill="1" applyBorder="1"/>
    <xf numFmtId="0" fontId="0" fillId="0" borderId="0" xfId="0" applyBorder="1"/>
    <xf numFmtId="0" fontId="0" fillId="0" borderId="2" xfId="0" applyBorder="1"/>
    <xf numFmtId="0" fontId="0" fillId="0" borderId="2" xfId="0" applyFill="1" applyBorder="1"/>
    <xf numFmtId="0" fontId="5" fillId="10" borderId="0" xfId="0" applyFont="1" applyFill="1" applyBorder="1"/>
    <xf numFmtId="0" fontId="5" fillId="0" borderId="0" xfId="0" applyFont="1" applyFill="1" applyBorder="1"/>
    <xf numFmtId="0" fontId="5" fillId="9" borderId="0" xfId="0" applyFont="1" applyFill="1" applyBorder="1"/>
    <xf numFmtId="0" fontId="0" fillId="2" borderId="2" xfId="0" applyFill="1" applyBorder="1"/>
    <xf numFmtId="0" fontId="27" fillId="2" borderId="0" xfId="0" applyFont="1" applyFill="1" applyBorder="1" applyAlignment="1">
      <alignment horizontal="center"/>
    </xf>
    <xf numFmtId="0" fontId="28" fillId="2" borderId="0" xfId="0" applyFont="1" applyFill="1" applyBorder="1"/>
    <xf numFmtId="0" fontId="12" fillId="2" borderId="0" xfId="0" applyFont="1" applyFill="1" applyBorder="1"/>
    <xf numFmtId="0" fontId="28" fillId="2" borderId="0" xfId="0" applyFont="1" applyFill="1" applyBorder="1" applyAlignment="1">
      <alignment horizontal="right"/>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14" fontId="0" fillId="2" borderId="2" xfId="0" applyNumberFormat="1" applyFill="1" applyBorder="1" applyAlignment="1">
      <alignment horizontal="left"/>
    </xf>
    <xf numFmtId="0" fontId="27" fillId="2" borderId="0" xfId="0" applyFont="1" applyFill="1" applyBorder="1"/>
    <xf numFmtId="0" fontId="29" fillId="2" borderId="0" xfId="0" applyFont="1" applyFill="1" applyBorder="1"/>
    <xf numFmtId="0" fontId="0" fillId="2" borderId="15" xfId="0" applyFill="1" applyBorder="1"/>
    <xf numFmtId="14" fontId="0" fillId="2" borderId="15" xfId="0" applyNumberFormat="1" applyFill="1" applyBorder="1" applyAlignment="1">
      <alignment horizontal="left"/>
    </xf>
    <xf numFmtId="0" fontId="0" fillId="2" borderId="14" xfId="0" applyFill="1" applyBorder="1"/>
    <xf numFmtId="14" fontId="0" fillId="14" borderId="30" xfId="0" applyNumberFormat="1" applyFill="1" applyBorder="1" applyProtection="1">
      <protection locked="0"/>
    </xf>
    <xf numFmtId="14" fontId="0" fillId="9" borderId="17" xfId="0" applyNumberFormat="1" applyFill="1" applyBorder="1" applyAlignment="1">
      <alignment horizontal="center" vertical="center"/>
    </xf>
    <xf numFmtId="14" fontId="0" fillId="9" borderId="80" xfId="0" applyNumberFormat="1" applyFill="1" applyBorder="1" applyAlignment="1">
      <alignment horizontal="center" vertical="center"/>
    </xf>
    <xf numFmtId="14" fontId="0" fillId="10" borderId="79" xfId="0" applyNumberFormat="1" applyFill="1" applyBorder="1" applyAlignment="1">
      <alignment horizontal="center" vertical="center"/>
    </xf>
    <xf numFmtId="14" fontId="0" fillId="10" borderId="17" xfId="0" applyNumberFormat="1" applyFill="1" applyBorder="1" applyAlignment="1">
      <alignment horizontal="center" vertical="center"/>
    </xf>
    <xf numFmtId="0" fontId="0" fillId="0" borderId="87" xfId="0" applyFill="1" applyBorder="1" applyAlignment="1">
      <alignment horizontal="left" vertical="top" wrapText="1" indent="3"/>
    </xf>
    <xf numFmtId="0" fontId="0" fillId="0" borderId="87" xfId="0" applyFill="1" applyBorder="1" applyAlignment="1">
      <alignment horizontal="left" vertical="top" indent="3"/>
    </xf>
    <xf numFmtId="0" fontId="16" fillId="7" borderId="33" xfId="0" applyFont="1" applyFill="1" applyBorder="1" applyAlignment="1">
      <alignment horizontal="left" vertical="center"/>
    </xf>
    <xf numFmtId="0" fontId="16" fillId="7" borderId="32" xfId="0" applyFont="1" applyFill="1" applyBorder="1" applyAlignment="1">
      <alignment horizontal="left" vertical="center"/>
    </xf>
    <xf numFmtId="0" fontId="16" fillId="7" borderId="34" xfId="0" applyFont="1" applyFill="1" applyBorder="1" applyAlignment="1">
      <alignment horizontal="left" vertical="center"/>
    </xf>
    <xf numFmtId="0" fontId="14" fillId="4" borderId="30" xfId="0" applyFont="1" applyFill="1" applyBorder="1" applyAlignment="1">
      <alignment horizontal="left"/>
    </xf>
    <xf numFmtId="0" fontId="14" fillId="4" borderId="81" xfId="0" applyFont="1" applyFill="1" applyBorder="1" applyAlignment="1">
      <alignment horizontal="left"/>
    </xf>
    <xf numFmtId="0" fontId="14" fillId="7" borderId="81" xfId="0" applyFont="1" applyFill="1" applyBorder="1" applyAlignment="1">
      <alignment horizontal="left"/>
    </xf>
    <xf numFmtId="0" fontId="14" fillId="7" borderId="44" xfId="0" applyFont="1" applyFill="1" applyBorder="1" applyAlignment="1">
      <alignment horizontal="left"/>
    </xf>
    <xf numFmtId="0" fontId="14" fillId="7" borderId="30" xfId="0" applyFont="1" applyFill="1" applyBorder="1" applyAlignment="1">
      <alignment horizontal="left"/>
    </xf>
    <xf numFmtId="0" fontId="14" fillId="4" borderId="41" xfId="0" applyFont="1" applyFill="1" applyBorder="1" applyAlignment="1">
      <alignment horizontal="left"/>
    </xf>
    <xf numFmtId="0" fontId="14" fillId="4" borderId="43" xfId="0" applyFont="1" applyFill="1" applyBorder="1" applyAlignment="1">
      <alignment horizontal="left"/>
    </xf>
    <xf numFmtId="0" fontId="14" fillId="4" borderId="44" xfId="0" applyFont="1" applyFill="1" applyBorder="1" applyAlignment="1">
      <alignment horizontal="left"/>
    </xf>
    <xf numFmtId="0" fontId="14" fillId="7" borderId="82" xfId="0" applyFont="1" applyFill="1" applyBorder="1" applyAlignment="1">
      <alignment horizontal="center"/>
    </xf>
    <xf numFmtId="0" fontId="14" fillId="7" borderId="81" xfId="0" applyFont="1" applyFill="1" applyBorder="1" applyAlignment="1">
      <alignment horizontal="center"/>
    </xf>
    <xf numFmtId="0" fontId="14" fillId="7" borderId="63" xfId="0" applyFont="1" applyFill="1" applyBorder="1" applyAlignment="1">
      <alignment horizontal="center"/>
    </xf>
    <xf numFmtId="14" fontId="14" fillId="7" borderId="81" xfId="0" applyNumberFormat="1" applyFont="1" applyFill="1" applyBorder="1" applyAlignment="1">
      <alignment horizontal="center"/>
    </xf>
    <xf numFmtId="0" fontId="14" fillId="4" borderId="82" xfId="0" applyFont="1" applyFill="1" applyBorder="1" applyAlignment="1">
      <alignment horizontal="center"/>
    </xf>
    <xf numFmtId="0" fontId="14" fillId="4" borderId="81" xfId="0" applyFont="1" applyFill="1" applyBorder="1" applyAlignment="1">
      <alignment horizontal="center"/>
    </xf>
    <xf numFmtId="14" fontId="14" fillId="4" borderId="81" xfId="0" applyNumberFormat="1" applyFont="1" applyFill="1" applyBorder="1" applyAlignment="1">
      <alignment horizontal="center"/>
    </xf>
    <xf numFmtId="0" fontId="14" fillId="0" borderId="0" xfId="0" applyFont="1" applyFill="1" applyBorder="1" applyAlignment="1">
      <alignment horizontal="left"/>
    </xf>
    <xf numFmtId="0" fontId="14" fillId="4" borderId="63" xfId="0" applyFont="1" applyFill="1" applyBorder="1" applyAlignment="1">
      <alignment horizontal="center"/>
    </xf>
    <xf numFmtId="0" fontId="0" fillId="8" borderId="4" xfId="0" applyFill="1" applyBorder="1" applyAlignment="1" applyProtection="1">
      <alignment horizontal="left"/>
      <protection locked="0"/>
    </xf>
    <xf numFmtId="0" fontId="0" fillId="8" borderId="6" xfId="0" applyFill="1" applyBorder="1" applyAlignment="1" applyProtection="1">
      <alignment horizontal="left"/>
      <protection locked="0"/>
    </xf>
    <xf numFmtId="14" fontId="0" fillId="8" borderId="4" xfId="0" applyNumberFormat="1" applyFill="1" applyBorder="1" applyAlignment="1" applyProtection="1">
      <alignment horizontal="left"/>
      <protection locked="0"/>
    </xf>
    <xf numFmtId="14" fontId="0" fillId="8" borderId="6" xfId="0" applyNumberFormat="1" applyFill="1" applyBorder="1" applyAlignment="1" applyProtection="1">
      <alignment horizontal="left"/>
      <protection locked="0"/>
    </xf>
    <xf numFmtId="0" fontId="0" fillId="2" borderId="87" xfId="0" applyFill="1" applyBorder="1" applyAlignment="1">
      <alignment horizontal="left" vertical="top" wrapText="1" indent="3"/>
    </xf>
    <xf numFmtId="0" fontId="0" fillId="2" borderId="88" xfId="0" applyFill="1" applyBorder="1" applyAlignment="1">
      <alignment horizontal="left" vertical="top" wrapText="1" indent="3"/>
    </xf>
    <xf numFmtId="0" fontId="14" fillId="4" borderId="82" xfId="0" applyFont="1" applyFill="1" applyBorder="1" applyAlignment="1">
      <alignment horizontal="left"/>
    </xf>
    <xf numFmtId="165" fontId="11" fillId="0" borderId="27" xfId="0" applyNumberFormat="1" applyFont="1" applyFill="1" applyBorder="1" applyAlignment="1">
      <alignment horizontal="center" vertical="center"/>
    </xf>
    <xf numFmtId="165" fontId="11" fillId="0" borderId="13" xfId="0" applyNumberFormat="1" applyFont="1" applyFill="1" applyBorder="1" applyAlignment="1">
      <alignment horizontal="center" vertical="center"/>
    </xf>
    <xf numFmtId="165" fontId="11" fillId="0" borderId="0"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65" fontId="11" fillId="0" borderId="27" xfId="0" applyNumberFormat="1" applyFont="1" applyBorder="1" applyAlignment="1">
      <alignment horizontal="center" vertical="center"/>
    </xf>
    <xf numFmtId="165" fontId="11" fillId="0" borderId="13" xfId="0" applyNumberFormat="1" applyFont="1" applyBorder="1" applyAlignment="1">
      <alignment horizontal="center" vertical="center"/>
    </xf>
    <xf numFmtId="0" fontId="35" fillId="0" borderId="1" xfId="1" applyFont="1" applyBorder="1" applyAlignment="1">
      <alignment horizontal="left" vertical="center"/>
    </xf>
    <xf numFmtId="14" fontId="2" fillId="3" borderId="24" xfId="0" applyNumberFormat="1" applyFont="1" applyFill="1" applyBorder="1" applyAlignment="1">
      <alignment horizontal="center"/>
    </xf>
    <xf numFmtId="14" fontId="2" fillId="3" borderId="25" xfId="0" applyNumberFormat="1" applyFont="1" applyFill="1" applyBorder="1" applyAlignment="1">
      <alignment horizont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10" fillId="0" borderId="0" xfId="0" applyFont="1" applyBorder="1" applyAlignment="1">
      <alignment horizontal="left" vertical="center" indent="2"/>
    </xf>
    <xf numFmtId="0" fontId="10" fillId="0" borderId="0" xfId="0" applyFont="1" applyFill="1" applyBorder="1" applyAlignment="1">
      <alignment horizontal="left" vertical="center" indent="2"/>
    </xf>
    <xf numFmtId="14" fontId="2" fillId="3" borderId="0" xfId="0" applyNumberFormat="1" applyFont="1" applyFill="1" applyBorder="1" applyAlignment="1">
      <alignment horizontal="center"/>
    </xf>
    <xf numFmtId="14" fontId="2" fillId="3" borderId="22" xfId="0" applyNumberFormat="1" applyFont="1" applyFill="1" applyBorder="1" applyAlignment="1">
      <alignment horizontal="center"/>
    </xf>
    <xf numFmtId="14" fontId="2" fillId="3" borderId="24" xfId="0" applyNumberFormat="1" applyFont="1" applyFill="1" applyBorder="1" applyAlignment="1">
      <alignment horizontal="center" vertical="center"/>
    </xf>
    <xf numFmtId="0" fontId="26" fillId="0" borderId="0" xfId="0" applyFont="1" applyAlignment="1" applyProtection="1">
      <alignment horizontal="center" vertical="center"/>
      <protection locked="0"/>
    </xf>
    <xf numFmtId="14" fontId="2" fillId="3" borderId="0" xfId="0" applyNumberFormat="1" applyFont="1" applyFill="1" applyBorder="1" applyAlignment="1">
      <alignment horizontal="center" vertical="center"/>
    </xf>
    <xf numFmtId="165" fontId="11" fillId="0" borderId="9" xfId="0" applyNumberFormat="1" applyFont="1" applyFill="1" applyBorder="1" applyAlignment="1">
      <alignment horizontal="center" vertical="center"/>
    </xf>
    <xf numFmtId="165" fontId="11" fillId="2" borderId="27" xfId="0" applyNumberFormat="1" applyFont="1" applyFill="1" applyBorder="1" applyAlignment="1">
      <alignment horizontal="center" vertical="center"/>
    </xf>
    <xf numFmtId="165" fontId="11" fillId="2" borderId="9" xfId="0" applyNumberFormat="1" applyFont="1" applyFill="1" applyBorder="1" applyAlignment="1">
      <alignment horizontal="center" vertical="center"/>
    </xf>
    <xf numFmtId="165" fontId="11" fillId="0" borderId="9" xfId="0" applyNumberFormat="1" applyFont="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3" fillId="2" borderId="28" xfId="0" applyFont="1" applyFill="1" applyBorder="1" applyAlignment="1">
      <alignment horizontal="center" vertical="center"/>
    </xf>
    <xf numFmtId="0" fontId="0" fillId="0" borderId="0" xfId="0" applyFill="1" applyBorder="1" applyAlignment="1">
      <alignment horizontal="left"/>
    </xf>
    <xf numFmtId="14" fontId="0" fillId="0" borderId="0" xfId="0" applyNumberFormat="1" applyFill="1" applyBorder="1" applyAlignment="1">
      <alignment horizontal="left"/>
    </xf>
    <xf numFmtId="0" fontId="43" fillId="2" borderId="0" xfId="1" applyFont="1" applyFill="1" applyAlignment="1">
      <alignment horizontal="right" indent="7"/>
    </xf>
    <xf numFmtId="0" fontId="44" fillId="2" borderId="0" xfId="0" applyFont="1" applyFill="1" applyAlignment="1">
      <alignment horizontal="left" indent="1"/>
    </xf>
    <xf numFmtId="14" fontId="14" fillId="7" borderId="33" xfId="0" applyNumberFormat="1" applyFont="1" applyFill="1" applyBorder="1" applyAlignment="1">
      <alignment horizontal="left"/>
    </xf>
    <xf numFmtId="14" fontId="14" fillId="7" borderId="34" xfId="0" applyNumberFormat="1" applyFont="1" applyFill="1" applyBorder="1" applyAlignment="1">
      <alignment horizontal="left"/>
    </xf>
    <xf numFmtId="14" fontId="16" fillId="0" borderId="33" xfId="0" applyNumberFormat="1" applyFont="1" applyFill="1" applyBorder="1" applyAlignment="1">
      <alignment horizontal="left" vertical="center"/>
    </xf>
    <xf numFmtId="14" fontId="16" fillId="0" borderId="32" xfId="0" applyNumberFormat="1" applyFont="1" applyFill="1" applyBorder="1" applyAlignment="1">
      <alignment horizontal="left" vertical="center"/>
    </xf>
    <xf numFmtId="14" fontId="16" fillId="0" borderId="34" xfId="0" applyNumberFormat="1" applyFont="1" applyFill="1" applyBorder="1" applyAlignment="1">
      <alignment horizontal="left" vertical="center"/>
    </xf>
    <xf numFmtId="14" fontId="0" fillId="2" borderId="0" xfId="0" applyNumberFormat="1" applyFill="1" applyBorder="1" applyAlignment="1">
      <alignment horizontal="left"/>
    </xf>
    <xf numFmtId="0" fontId="0" fillId="2" borderId="0" xfId="0" applyFill="1" applyBorder="1" applyAlignment="1">
      <alignment horizontal="left"/>
    </xf>
    <xf numFmtId="0" fontId="14" fillId="10" borderId="40" xfId="0" applyFont="1" applyFill="1" applyBorder="1" applyAlignment="1">
      <alignment horizontal="left"/>
    </xf>
    <xf numFmtId="0" fontId="14" fillId="10" borderId="0" xfId="0" applyFont="1" applyFill="1" applyBorder="1" applyAlignment="1">
      <alignment horizontal="left"/>
    </xf>
    <xf numFmtId="14" fontId="14" fillId="10" borderId="0" xfId="0" applyNumberFormat="1" applyFont="1" applyFill="1" applyBorder="1" applyAlignment="1">
      <alignment horizontal="left"/>
    </xf>
    <xf numFmtId="0" fontId="0" fillId="10" borderId="0" xfId="0" applyFill="1" applyBorder="1" applyAlignment="1">
      <alignment horizontal="center"/>
    </xf>
    <xf numFmtId="0" fontId="14" fillId="6" borderId="30" xfId="0" applyFont="1" applyFill="1" applyBorder="1" applyAlignment="1">
      <alignment horizontal="left"/>
    </xf>
    <xf numFmtId="0" fontId="14" fillId="7" borderId="32" xfId="0" applyFont="1" applyFill="1" applyBorder="1" applyAlignment="1">
      <alignment horizontal="left"/>
    </xf>
    <xf numFmtId="0" fontId="14" fillId="7" borderId="34" xfId="0" applyFont="1" applyFill="1" applyBorder="1" applyAlignment="1">
      <alignment horizontal="left"/>
    </xf>
    <xf numFmtId="0" fontId="0" fillId="9" borderId="5" xfId="0" applyFill="1" applyBorder="1" applyAlignment="1">
      <alignment horizontal="left"/>
    </xf>
    <xf numFmtId="14" fontId="14" fillId="6" borderId="30" xfId="0" applyNumberFormat="1" applyFont="1" applyFill="1" applyBorder="1" applyAlignment="1">
      <alignment horizontal="left"/>
    </xf>
    <xf numFmtId="0" fontId="5" fillId="6" borderId="7" xfId="0" applyFont="1" applyFill="1" applyBorder="1" applyAlignment="1">
      <alignment horizontal="center"/>
    </xf>
    <xf numFmtId="0" fontId="5" fillId="6" borderId="1" xfId="0" applyFont="1" applyFill="1" applyBorder="1" applyAlignment="1">
      <alignment horizontal="center"/>
    </xf>
    <xf numFmtId="0" fontId="5" fillId="6" borderId="8" xfId="0" applyFont="1" applyFill="1" applyBorder="1" applyAlignment="1">
      <alignment horizontal="center"/>
    </xf>
    <xf numFmtId="0" fontId="5" fillId="6" borderId="52" xfId="0" applyFont="1" applyFill="1" applyBorder="1" applyAlignment="1">
      <alignment horizontal="center"/>
    </xf>
    <xf numFmtId="0" fontId="5" fillId="6" borderId="35" xfId="0" applyFont="1" applyFill="1" applyBorder="1" applyAlignment="1">
      <alignment horizontal="center"/>
    </xf>
    <xf numFmtId="0" fontId="5" fillId="6" borderId="53" xfId="0" applyFont="1" applyFill="1" applyBorder="1" applyAlignment="1">
      <alignment horizontal="center"/>
    </xf>
    <xf numFmtId="0" fontId="5" fillId="6" borderId="54" xfId="0" applyFont="1" applyFill="1" applyBorder="1" applyAlignment="1">
      <alignment horizontal="center"/>
    </xf>
    <xf numFmtId="0" fontId="5" fillId="6" borderId="48" xfId="0" applyFont="1" applyFill="1" applyBorder="1" applyAlignment="1">
      <alignment horizontal="center"/>
    </xf>
    <xf numFmtId="0" fontId="5" fillId="6" borderId="55" xfId="0" applyFont="1" applyFill="1" applyBorder="1" applyAlignment="1">
      <alignment horizontal="center"/>
    </xf>
    <xf numFmtId="0" fontId="17" fillId="4" borderId="41" xfId="0" applyFont="1" applyFill="1" applyBorder="1" applyAlignment="1">
      <alignment horizontal="center" vertical="center" textRotation="90"/>
    </xf>
    <xf numFmtId="0" fontId="14" fillId="7" borderId="32" xfId="0" applyFont="1" applyFill="1" applyBorder="1" applyAlignment="1">
      <alignment horizontal="left" vertical="center"/>
    </xf>
    <xf numFmtId="0" fontId="14" fillId="10" borderId="32" xfId="0" applyFont="1" applyFill="1" applyBorder="1" applyAlignment="1">
      <alignment horizontal="left"/>
    </xf>
    <xf numFmtId="0" fontId="17" fillId="7" borderId="41" xfId="0" applyFont="1" applyFill="1" applyBorder="1" applyAlignment="1">
      <alignment horizontal="center" vertical="center" textRotation="90" wrapText="1"/>
    </xf>
    <xf numFmtId="0" fontId="17" fillId="7" borderId="41" xfId="0" applyFont="1" applyFill="1" applyBorder="1" applyAlignment="1">
      <alignment horizontal="center" vertical="center" textRotation="90"/>
    </xf>
    <xf numFmtId="0" fontId="17" fillId="7" borderId="43" xfId="0" applyFont="1" applyFill="1" applyBorder="1" applyAlignment="1">
      <alignment horizontal="center" vertical="center" textRotation="90"/>
    </xf>
    <xf numFmtId="14" fontId="16" fillId="0" borderId="30" xfId="0" applyNumberFormat="1" applyFont="1" applyFill="1" applyBorder="1" applyAlignment="1">
      <alignment horizontal="left" vertical="center"/>
    </xf>
    <xf numFmtId="0" fontId="14" fillId="5" borderId="33" xfId="0" applyFont="1" applyFill="1" applyBorder="1" applyAlignment="1" applyProtection="1">
      <alignment horizontal="left"/>
      <protection locked="0"/>
    </xf>
    <xf numFmtId="0" fontId="14" fillId="5" borderId="34" xfId="0" applyFont="1" applyFill="1" applyBorder="1" applyAlignment="1" applyProtection="1">
      <alignment horizontal="left"/>
      <protection locked="0"/>
    </xf>
    <xf numFmtId="14" fontId="14" fillId="5" borderId="33" xfId="0" applyNumberFormat="1" applyFont="1" applyFill="1" applyBorder="1" applyAlignment="1" applyProtection="1">
      <alignment horizontal="left"/>
      <protection locked="0"/>
    </xf>
    <xf numFmtId="14" fontId="14" fillId="5" borderId="34" xfId="0" applyNumberFormat="1" applyFont="1" applyFill="1" applyBorder="1" applyAlignment="1" applyProtection="1">
      <alignment horizontal="left"/>
      <protection locked="0"/>
    </xf>
    <xf numFmtId="0" fontId="22" fillId="11" borderId="12" xfId="0" applyFont="1" applyFill="1" applyBorder="1" applyAlignment="1">
      <alignment horizontal="left"/>
    </xf>
    <xf numFmtId="0" fontId="22" fillId="11" borderId="0" xfId="0" applyFont="1" applyFill="1" applyBorder="1" applyAlignment="1">
      <alignment horizontal="left"/>
    </xf>
    <xf numFmtId="14" fontId="14" fillId="7" borderId="30" xfId="0" applyNumberFormat="1" applyFont="1" applyFill="1" applyBorder="1" applyAlignment="1">
      <alignment horizontal="left"/>
    </xf>
    <xf numFmtId="0" fontId="0" fillId="9" borderId="15" xfId="0" applyFill="1" applyBorder="1" applyAlignment="1">
      <alignment horizontal="left"/>
    </xf>
    <xf numFmtId="0" fontId="0" fillId="9" borderId="0" xfId="0" applyFill="1" applyBorder="1" applyAlignment="1">
      <alignment horizontal="left"/>
    </xf>
    <xf numFmtId="0" fontId="0" fillId="10" borderId="1" xfId="0" applyFill="1" applyBorder="1" applyAlignment="1">
      <alignment horizontal="left"/>
    </xf>
    <xf numFmtId="14" fontId="0" fillId="10" borderId="1" xfId="0" applyNumberFormat="1" applyFill="1" applyBorder="1" applyAlignment="1">
      <alignment horizontal="left"/>
    </xf>
    <xf numFmtId="14" fontId="14" fillId="0" borderId="0" xfId="0" applyNumberFormat="1" applyFont="1" applyFill="1" applyBorder="1" applyAlignment="1">
      <alignment horizontal="left"/>
    </xf>
    <xf numFmtId="0" fontId="14" fillId="10" borderId="0" xfId="0" applyFont="1" applyFill="1" applyAlignment="1">
      <alignment horizontal="left"/>
    </xf>
    <xf numFmtId="0" fontId="14" fillId="5" borderId="30" xfId="0" applyFont="1" applyFill="1" applyBorder="1" applyAlignment="1" applyProtection="1">
      <alignment horizontal="left"/>
      <protection locked="0"/>
    </xf>
    <xf numFmtId="14" fontId="14" fillId="5" borderId="30" xfId="0" applyNumberFormat="1" applyFont="1" applyFill="1" applyBorder="1" applyAlignment="1" applyProtection="1">
      <alignment horizontal="left"/>
      <protection locked="0"/>
    </xf>
    <xf numFmtId="0" fontId="14" fillId="10" borderId="38" xfId="0" applyFont="1" applyFill="1" applyBorder="1" applyAlignment="1">
      <alignment horizontal="left"/>
    </xf>
    <xf numFmtId="0" fontId="14" fillId="10" borderId="35" xfId="0" applyFont="1" applyFill="1" applyBorder="1" applyAlignment="1">
      <alignment horizontal="left"/>
    </xf>
    <xf numFmtId="14" fontId="14" fillId="10" borderId="35" xfId="0" applyNumberFormat="1" applyFont="1" applyFill="1" applyBorder="1" applyAlignment="1">
      <alignment horizontal="left"/>
    </xf>
    <xf numFmtId="0" fontId="0" fillId="10" borderId="0" xfId="0" applyFill="1" applyBorder="1" applyAlignment="1">
      <alignment horizontal="left"/>
    </xf>
    <xf numFmtId="14" fontId="0" fillId="10" borderId="0" xfId="0" applyNumberFormat="1" applyFill="1" applyBorder="1" applyAlignment="1">
      <alignment horizontal="left"/>
    </xf>
    <xf numFmtId="14" fontId="0" fillId="5" borderId="30" xfId="0" applyNumberFormat="1" applyFill="1" applyBorder="1" applyAlignment="1" applyProtection="1">
      <alignment horizontal="left"/>
      <protection locked="0"/>
    </xf>
    <xf numFmtId="0" fontId="0" fillId="5" borderId="30" xfId="0" applyFill="1" applyBorder="1" applyAlignment="1" applyProtection="1">
      <alignment horizontal="left"/>
      <protection locked="0"/>
    </xf>
    <xf numFmtId="14" fontId="0" fillId="9" borderId="35" xfId="0" applyNumberFormat="1" applyFill="1" applyBorder="1" applyAlignment="1">
      <alignment horizontal="left"/>
    </xf>
    <xf numFmtId="0" fontId="0" fillId="9" borderId="1" xfId="0" applyFill="1" applyBorder="1" applyAlignment="1">
      <alignment horizontal="left"/>
    </xf>
    <xf numFmtId="14" fontId="0" fillId="9" borderId="1" xfId="0" applyNumberFormat="1" applyFill="1" applyBorder="1" applyAlignment="1">
      <alignment horizontal="left"/>
    </xf>
    <xf numFmtId="0" fontId="14" fillId="6" borderId="38" xfId="0" applyFont="1" applyFill="1" applyBorder="1" applyAlignment="1">
      <alignment horizontal="left"/>
    </xf>
    <xf numFmtId="0" fontId="14" fillId="6" borderId="39" xfId="0" applyFont="1" applyFill="1" applyBorder="1" applyAlignment="1">
      <alignment horizontal="left"/>
    </xf>
    <xf numFmtId="0" fontId="0" fillId="9" borderId="38" xfId="0" applyFill="1" applyBorder="1" applyAlignment="1">
      <alignment horizontal="left"/>
    </xf>
    <xf numFmtId="0" fontId="0" fillId="9" borderId="35" xfId="0" applyFill="1" applyBorder="1" applyAlignment="1">
      <alignment horizontal="left"/>
    </xf>
    <xf numFmtId="14" fontId="14" fillId="6" borderId="33" xfId="0" applyNumberFormat="1" applyFont="1" applyFill="1" applyBorder="1" applyAlignment="1">
      <alignment horizontal="left"/>
    </xf>
    <xf numFmtId="14" fontId="14" fillId="6" borderId="34" xfId="0" applyNumberFormat="1" applyFont="1" applyFill="1" applyBorder="1" applyAlignment="1">
      <alignment horizontal="left"/>
    </xf>
    <xf numFmtId="14" fontId="0" fillId="9" borderId="0" xfId="0" applyNumberFormat="1" applyFill="1" applyBorder="1" applyAlignment="1">
      <alignment horizontal="left"/>
    </xf>
    <xf numFmtId="0" fontId="20" fillId="17" borderId="0" xfId="1" applyFont="1" applyFill="1" applyBorder="1" applyAlignment="1" applyProtection="1">
      <alignment horizontal="left" vertical="top"/>
    </xf>
    <xf numFmtId="0" fontId="0" fillId="15" borderId="40" xfId="0" applyFill="1" applyBorder="1" applyAlignment="1">
      <alignment horizontal="right" vertical="top" wrapText="1" indent="1"/>
    </xf>
    <xf numFmtId="0" fontId="5" fillId="15" borderId="83" xfId="0" applyFont="1" applyFill="1" applyBorder="1" applyAlignment="1">
      <alignment horizontal="center"/>
    </xf>
    <xf numFmtId="0" fontId="5" fillId="15" borderId="84" xfId="0" applyFont="1" applyFill="1" applyBorder="1" applyAlignment="1">
      <alignment horizontal="center"/>
    </xf>
    <xf numFmtId="0" fontId="5" fillId="15" borderId="85" xfId="0" applyFont="1" applyFill="1" applyBorder="1" applyAlignment="1">
      <alignment horizontal="center"/>
    </xf>
    <xf numFmtId="0" fontId="0" fillId="12" borderId="77" xfId="0" applyFont="1" applyFill="1" applyBorder="1" applyAlignment="1">
      <alignment horizontal="left" vertical="top" wrapText="1" indent="3"/>
    </xf>
    <xf numFmtId="0" fontId="0" fillId="12" borderId="77" xfId="0" applyFont="1" applyFill="1" applyBorder="1" applyAlignment="1">
      <alignment horizontal="left" vertical="top" indent="3"/>
    </xf>
    <xf numFmtId="0" fontId="0" fillId="2" borderId="77" xfId="0" applyFont="1" applyFill="1" applyBorder="1" applyAlignment="1">
      <alignment horizontal="left" vertical="top" wrapText="1" indent="3"/>
    </xf>
    <xf numFmtId="0" fontId="14" fillId="6" borderId="33" xfId="0" applyFont="1" applyFill="1" applyBorder="1" applyAlignment="1">
      <alignment horizontal="left"/>
    </xf>
    <xf numFmtId="0" fontId="14" fillId="6" borderId="34" xfId="0" applyFont="1" applyFill="1" applyBorder="1" applyAlignment="1">
      <alignment horizontal="left"/>
    </xf>
  </cellXfs>
  <cellStyles count="2">
    <cellStyle name="Link" xfId="1" builtinId="8"/>
    <cellStyle name="Standard" xfId="0" builtinId="0"/>
  </cellStyles>
  <dxfs count="455">
    <dxf>
      <font>
        <strike val="0"/>
        <outline val="0"/>
        <shadow val="0"/>
        <u val="none"/>
        <vertAlign val="baseline"/>
        <sz val="10"/>
        <color theme="1"/>
        <name val="Calibri"/>
        <scheme val="minor"/>
      </font>
      <fill>
        <patternFill patternType="solid">
          <fgColor indexed="64"/>
          <bgColor rgb="FFFFC000"/>
        </patternFill>
      </fill>
      <border diagonalUp="0" diagonalDown="0">
        <left/>
        <right/>
        <top style="thin">
          <color auto="1"/>
        </top>
        <bottom style="thin">
          <color auto="1"/>
        </bottom>
        <vertical/>
        <horizontal style="thin">
          <color auto="1"/>
        </horizontal>
      </border>
      <protection locked="0" hidden="0"/>
    </dxf>
    <dxf>
      <font>
        <strike val="0"/>
        <outline val="0"/>
        <shadow val="0"/>
        <u val="none"/>
        <vertAlign val="baseline"/>
        <sz val="10"/>
        <color theme="1"/>
        <name val="Calibri"/>
        <scheme val="minor"/>
      </font>
      <fill>
        <patternFill patternType="solid">
          <fgColor indexed="64"/>
          <bgColor rgb="FFFFC000"/>
        </patternFill>
      </fill>
      <border diagonalUp="0" diagonalDown="0">
        <left style="thin">
          <color indexed="64"/>
        </left>
        <right/>
        <top style="thin">
          <color auto="1"/>
        </top>
        <bottom style="thin">
          <color auto="1"/>
        </bottom>
      </border>
      <protection locked="0" hidden="0"/>
    </dxf>
    <dxf>
      <font>
        <strike val="0"/>
        <outline val="0"/>
        <shadow val="0"/>
        <u val="none"/>
        <vertAlign val="baseline"/>
        <sz val="10"/>
        <color theme="1"/>
        <name val="Calibri"/>
        <scheme val="minor"/>
      </font>
      <numFmt numFmtId="19" formatCode="dd/mm/yyyy"/>
      <fill>
        <patternFill patternType="solid">
          <fgColor indexed="64"/>
          <bgColor theme="6" tint="0.59999389629810485"/>
        </patternFill>
      </fill>
      <alignment horizontal="left" vertical="bottom" textRotation="0" wrapText="0" indent="0" justifyLastLine="0" shrinkToFit="0" readingOrder="0"/>
      <border diagonalUp="0" diagonalDown="0">
        <left/>
        <right/>
        <top style="thin">
          <color auto="1"/>
        </top>
        <bottom style="thin">
          <color auto="1"/>
        </bottom>
      </border>
    </dxf>
    <dxf>
      <font>
        <strike val="0"/>
        <outline val="0"/>
        <shadow val="0"/>
        <u val="none"/>
        <vertAlign val="baseline"/>
        <sz val="10"/>
        <color theme="1"/>
        <name val="Calibri"/>
        <scheme val="minor"/>
      </font>
      <fill>
        <patternFill patternType="solid">
          <fgColor indexed="64"/>
          <bgColor rgb="FFFFC000"/>
        </patternFill>
      </fill>
    </dxf>
    <dxf>
      <font>
        <b val="0"/>
        <strike val="0"/>
        <outline val="0"/>
        <shadow val="0"/>
        <u val="none"/>
        <vertAlign val="baseline"/>
        <sz val="10"/>
        <color theme="1" tint="4.9989318521683403E-2"/>
        <name val="Calibri"/>
        <scheme val="minor"/>
      </font>
      <fill>
        <patternFill patternType="solid">
          <fgColor indexed="64"/>
          <bgColor theme="3" tint="0.59999389629810485"/>
        </patternFill>
      </fill>
    </dxf>
    <dxf>
      <numFmt numFmtId="19" formatCode="dd/mm/yyyy"/>
    </dxf>
    <dxf>
      <border>
        <bottom style="medium">
          <color indexed="64"/>
        </bottom>
      </border>
    </dxf>
    <dxf>
      <font>
        <b val="0"/>
        <strike val="0"/>
        <outline val="0"/>
        <shadow val="0"/>
        <u val="none"/>
        <vertAlign val="baseline"/>
        <sz val="10"/>
        <color auto="1"/>
        <name val="Calibri"/>
        <scheme val="minor"/>
      </font>
      <fill>
        <patternFill patternType="solid">
          <fgColor indexed="64"/>
          <bgColor theme="3" tint="0.59999389629810485"/>
        </patternFill>
      </fill>
      <border diagonalUp="0" diagonalDown="0">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theme="5" tint="0.39994506668294322"/>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s>
  <tableStyles count="0" defaultTableStyle="TableStyleMedium2" defaultPivotStyle="PivotStyleLight16"/>
  <colors>
    <mruColors>
      <color rgb="FFFFE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1266265</xdr:colOff>
      <xdr:row>5</xdr:row>
      <xdr:rowOff>179294</xdr:rowOff>
    </xdr:from>
    <xdr:to>
      <xdr:col>14</xdr:col>
      <xdr:colOff>691539</xdr:colOff>
      <xdr:row>36</xdr:row>
      <xdr:rowOff>119731</xdr:rowOff>
    </xdr:to>
    <xdr:pic>
      <xdr:nvPicPr>
        <xdr:cNvPr id="4" name="Grafik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9446559" y="1131794"/>
          <a:ext cx="7885715" cy="5857143"/>
        </a:xfrm>
        <a:prstGeom prst="rect">
          <a:avLst/>
        </a:prstGeom>
        <a:ln>
          <a:solidFill>
            <a:schemeClr val="tx1">
              <a:lumMod val="50000"/>
              <a:lumOff val="50000"/>
            </a:schemeClr>
          </a:solidFill>
        </a:ln>
        <a:effectLst>
          <a:outerShdw blurRad="63500" sx="102000" sy="102000" algn="ctr" rotWithShape="0">
            <a:prstClr val="black">
              <a:alpha val="40000"/>
            </a:prstClr>
          </a:outerShdw>
        </a:effectLst>
      </xdr:spPr>
    </xdr:pic>
    <xdr:clientData/>
  </xdr:twoCellAnchor>
</xdr:wsDr>
</file>

<file path=xl/tables/table1.xml><?xml version="1.0" encoding="utf-8"?>
<table xmlns="http://schemas.openxmlformats.org/spreadsheetml/2006/main" id="1" name="FeiertageBW" displayName="FeiertageBW" ref="D58:F82" totalsRowShown="0" headerRowDxfId="7" headerRowBorderDxfId="6">
  <autoFilter ref="D58:F82"/>
  <tableColumns count="3">
    <tableColumn id="1" name="Datum" dataDxfId="5"/>
    <tableColumn id="2" name="Feiertag"/>
    <tableColumn id="3" name="Berechnungsregel"/>
  </tableColumns>
  <tableStyleInfo name="TableStyleMedium2" showFirstColumn="0" showLastColumn="0" showRowStripes="1" showColumnStripes="0"/>
</table>
</file>

<file path=xl/tables/table2.xml><?xml version="1.0" encoding="utf-8"?>
<table xmlns="http://schemas.openxmlformats.org/spreadsheetml/2006/main" id="2" name="Ereignistabelle" displayName="Ereignistabelle" ref="D95:F167" totalsRowShown="0" headerRowDxfId="4" dataDxfId="3">
  <autoFilter ref="D95:F167"/>
  <tableColumns count="3">
    <tableColumn id="1" name="Datum" dataDxfId="2">
      <calculatedColumnFormula>IF(Ereignistabelle[[#This Row],[Berechnungsregel]]&lt;&gt;"",VALUE(F96&amp;Kalenderjahr),"-")</calculatedColumnFormula>
    </tableColumn>
    <tableColumn id="2" name="Ereignis" dataDxfId="1"/>
    <tableColumn id="3" name="Berechnungsregel"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lle-meine-vorlagen.de/"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mailto:info@alle-meine-vorlagen.de" TargetMode="External"/><Relationship Id="rId7" Type="http://schemas.openxmlformats.org/officeDocument/2006/relationships/table" Target="../tables/table1.xml"/><Relationship Id="rId2" Type="http://schemas.openxmlformats.org/officeDocument/2006/relationships/hyperlink" Target="mailto:info@alle-meine-vorlagen.de" TargetMode="External"/><Relationship Id="rId1" Type="http://schemas.openxmlformats.org/officeDocument/2006/relationships/hyperlink" Target="http://www.alle-meine-vorlagen.d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lle-meine-vorlag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EY204"/>
  <sheetViews>
    <sheetView showGridLines="0" tabSelected="1" zoomScale="80" zoomScaleNormal="80" workbookViewId="0">
      <selection activeCell="A7" sqref="A7"/>
    </sheetView>
  </sheetViews>
  <sheetFormatPr baseColWidth="10" defaultRowHeight="18.75" x14ac:dyDescent="0.25"/>
  <cols>
    <col min="1" max="1" width="5.140625" style="2" customWidth="1"/>
    <col min="2" max="2" width="4.5703125" style="2" customWidth="1"/>
    <col min="3" max="3" width="3.5703125" style="26" customWidth="1"/>
    <col min="4" max="7" width="3.5703125" customWidth="1"/>
    <col min="8" max="8" width="3.5703125" style="33" customWidth="1"/>
    <col min="9" max="9" width="4.5703125" style="2" customWidth="1"/>
    <col min="10" max="10" width="3.5703125" style="26" customWidth="1"/>
    <col min="11" max="14" width="3.5703125" customWidth="1"/>
    <col min="15" max="15" width="3.5703125" style="33" customWidth="1"/>
    <col min="16" max="16" width="4.5703125" style="2" customWidth="1"/>
    <col min="17" max="17" width="3.5703125" style="26" customWidth="1"/>
    <col min="18" max="21" width="3.5703125" customWidth="1"/>
    <col min="22" max="22" width="3.5703125" style="33" customWidth="1"/>
    <col min="23" max="23" width="4.5703125" style="2" customWidth="1"/>
    <col min="24" max="24" width="3.5703125" style="26" customWidth="1"/>
    <col min="25" max="28" width="3.5703125" customWidth="1"/>
    <col min="29" max="29" width="3.5703125" style="33" customWidth="1"/>
    <col min="30" max="30" width="4.5703125" style="2" customWidth="1"/>
    <col min="31" max="31" width="3.5703125" style="26" customWidth="1"/>
    <col min="32" max="35" width="3.5703125" customWidth="1"/>
    <col min="36" max="36" width="3.5703125" style="33" customWidth="1"/>
    <col min="37" max="37" width="4.5703125" style="2" customWidth="1"/>
    <col min="38" max="38" width="3.5703125" style="26" customWidth="1"/>
    <col min="39" max="42" width="3.5703125" customWidth="1"/>
    <col min="43" max="43" width="3.5703125" style="33" customWidth="1"/>
    <col min="44" max="44" width="4.5703125" style="2" customWidth="1"/>
    <col min="45" max="45" width="3.5703125" style="26" customWidth="1"/>
    <col min="46" max="49" width="3.5703125" customWidth="1"/>
    <col min="50" max="50" width="3.5703125" style="33" customWidth="1"/>
    <col min="51" max="51" width="4.5703125" style="2" customWidth="1"/>
    <col min="52" max="52" width="3.5703125" style="26" customWidth="1"/>
    <col min="53" max="56" width="3.5703125" customWidth="1"/>
    <col min="57" max="57" width="3.5703125" style="33" customWidth="1"/>
    <col min="58" max="58" width="4.5703125" style="2" customWidth="1"/>
    <col min="59" max="59" width="3.5703125" style="26" customWidth="1"/>
    <col min="60" max="63" width="3.5703125" customWidth="1"/>
    <col min="64" max="64" width="3.5703125" style="33" customWidth="1"/>
    <col min="65" max="65" width="4.5703125" style="2" customWidth="1"/>
    <col min="66" max="66" width="3.5703125" style="26" customWidth="1"/>
    <col min="67" max="70" width="3.5703125" customWidth="1"/>
    <col min="71" max="71" width="3.5703125" style="33" customWidth="1"/>
    <col min="72" max="72" width="4.5703125" style="2" customWidth="1"/>
    <col min="73" max="73" width="3.5703125" style="26" customWidth="1"/>
    <col min="74" max="77" width="3.5703125" customWidth="1"/>
    <col min="78" max="78" width="3.5703125" style="40" customWidth="1"/>
    <col min="79" max="79" width="4.5703125" style="2" customWidth="1"/>
    <col min="80" max="80" width="3.5703125" style="26" customWidth="1"/>
    <col min="81" max="84" width="3.5703125" customWidth="1"/>
    <col min="85" max="85" width="3.5703125" style="33" customWidth="1"/>
    <col min="88" max="88" width="70.7109375" customWidth="1"/>
    <col min="93" max="94" width="18.7109375" customWidth="1"/>
  </cols>
  <sheetData>
    <row r="1" spans="1:85" ht="14.1" customHeight="1" x14ac:dyDescent="0.25">
      <c r="A1" s="294"/>
      <c r="B1" s="294"/>
      <c r="C1" s="295"/>
      <c r="D1" s="296"/>
      <c r="E1" s="296"/>
      <c r="F1" s="296"/>
      <c r="G1" s="296"/>
      <c r="H1" s="297"/>
      <c r="I1" s="294"/>
      <c r="J1" s="295"/>
      <c r="K1" s="296"/>
      <c r="L1" s="296"/>
      <c r="AT1" s="296"/>
      <c r="AU1" s="296"/>
      <c r="AV1" s="296"/>
      <c r="AW1" s="296"/>
      <c r="AX1" s="297"/>
      <c r="AY1" s="294"/>
      <c r="AZ1" s="295"/>
      <c r="BA1" s="296"/>
      <c r="BB1" s="296"/>
      <c r="BC1" s="296"/>
      <c r="BD1" s="296"/>
      <c r="BE1" s="297"/>
      <c r="BF1" s="294"/>
      <c r="BG1" s="295"/>
      <c r="BH1" s="296"/>
      <c r="BI1" s="296"/>
      <c r="BJ1" s="296"/>
      <c r="BK1" s="296"/>
      <c r="BL1" s="297"/>
      <c r="BM1" s="294"/>
      <c r="BN1" s="295"/>
      <c r="BO1" s="296"/>
      <c r="BP1" s="296"/>
    </row>
    <row r="2" spans="1:85" ht="18" customHeight="1" x14ac:dyDescent="0.3">
      <c r="A2" s="441">
        <f>Einstellungen!F47</f>
        <v>2017</v>
      </c>
      <c r="B2" s="441"/>
      <c r="C2" s="441"/>
      <c r="D2" s="441"/>
      <c r="E2" s="441"/>
      <c r="F2" s="441"/>
      <c r="G2" s="441"/>
      <c r="H2" s="297"/>
      <c r="I2" s="294"/>
      <c r="J2" s="295"/>
      <c r="K2" s="296"/>
      <c r="L2" s="296"/>
      <c r="M2" s="434" t="str">
        <f>"Schulferien " &amp;Kalender!CM98</f>
        <v>Schulferien Nordrhein-Westfalen</v>
      </c>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31"/>
      <c r="AT2" s="296"/>
      <c r="AU2" s="296"/>
      <c r="AV2" s="296"/>
      <c r="AW2" s="296"/>
      <c r="AX2" s="297"/>
      <c r="AY2" s="299"/>
      <c r="AZ2" s="295"/>
      <c r="BA2" s="300"/>
      <c r="BB2" s="300"/>
      <c r="BC2" s="300"/>
      <c r="BD2" s="300"/>
      <c r="BE2" s="299"/>
      <c r="BF2" s="299"/>
      <c r="BG2" s="295"/>
      <c r="BH2" s="300"/>
      <c r="BI2" s="300"/>
      <c r="BJ2" s="300"/>
      <c r="BK2" s="300"/>
      <c r="BL2" s="299"/>
      <c r="BM2" s="299"/>
      <c r="BN2" s="295"/>
      <c r="BO2" s="300"/>
      <c r="BP2" s="300"/>
      <c r="BQ2" s="192" t="str">
        <f>IF(Kalender!CM125&lt;&gt;"","A","")</f>
        <v>A</v>
      </c>
      <c r="BR2" s="436" t="str">
        <f>IF(Kalender!CM125&lt;&gt;"",Kalender!CM125,"")</f>
        <v>Urlaub Mustermax</v>
      </c>
      <c r="BS2" s="436"/>
      <c r="BT2" s="436"/>
      <c r="BU2" s="436"/>
      <c r="BV2" s="436"/>
      <c r="BW2" s="436"/>
      <c r="BX2" s="436"/>
      <c r="BY2" s="436"/>
      <c r="BZ2" s="436"/>
      <c r="CA2" s="436"/>
      <c r="CB2" s="436"/>
      <c r="CC2" s="436"/>
      <c r="CD2" s="436"/>
      <c r="CE2" s="436"/>
      <c r="CF2" s="436"/>
      <c r="CG2" s="436"/>
    </row>
    <row r="3" spans="1:85" ht="18" customHeight="1" x14ac:dyDescent="0.3">
      <c r="A3" s="441"/>
      <c r="B3" s="441"/>
      <c r="C3" s="441"/>
      <c r="D3" s="441"/>
      <c r="E3" s="441"/>
      <c r="F3" s="441"/>
      <c r="G3" s="441"/>
      <c r="H3" s="297"/>
      <c r="I3" s="294"/>
      <c r="J3" s="295"/>
      <c r="K3" s="296"/>
      <c r="L3" s="296"/>
      <c r="M3" s="14" t="s">
        <v>41</v>
      </c>
      <c r="N3" s="15"/>
      <c r="O3" s="16"/>
      <c r="P3" s="16"/>
      <c r="Q3" s="29"/>
      <c r="R3" s="16"/>
      <c r="S3" s="442">
        <f>IF(Kalender!CN100&gt;0,Kalender!CN100,"")</f>
        <v>42736</v>
      </c>
      <c r="T3" s="442"/>
      <c r="U3" s="442"/>
      <c r="V3" s="442"/>
      <c r="W3" s="163" t="s">
        <v>107</v>
      </c>
      <c r="X3" s="438">
        <f>IF(Kalender!CO100&gt;0,Kalender!CO100,"")</f>
        <v>42741</v>
      </c>
      <c r="Y3" s="438"/>
      <c r="Z3" s="438"/>
      <c r="AA3" s="438"/>
      <c r="AB3" s="156"/>
      <c r="AC3" s="175" t="str">
        <f>IF(Kalender!CL105&gt;0,Kalender!CL105,"")</f>
        <v>Herbstferien</v>
      </c>
      <c r="AD3" s="16"/>
      <c r="AE3" s="29"/>
      <c r="AF3" s="15"/>
      <c r="AG3" s="15"/>
      <c r="AH3" s="16"/>
      <c r="AI3" s="16"/>
      <c r="AJ3" s="16"/>
      <c r="AK3" s="438">
        <f>IF(Kalender!CN105&gt;0,Kalender!CN105,"")</f>
        <v>43031</v>
      </c>
      <c r="AL3" s="438"/>
      <c r="AM3" s="438"/>
      <c r="AN3" s="438"/>
      <c r="AO3" s="163" t="s">
        <v>44</v>
      </c>
      <c r="AP3" s="438">
        <f>IF(Kalender!CO105&gt;0,Kalender!CO105,"")</f>
        <v>43043</v>
      </c>
      <c r="AQ3" s="438"/>
      <c r="AR3" s="438"/>
      <c r="AS3" s="439"/>
      <c r="AT3" s="296"/>
      <c r="AU3" s="296"/>
      <c r="AV3" s="296"/>
      <c r="AW3" s="296"/>
      <c r="AX3" s="297"/>
      <c r="AY3" s="301"/>
      <c r="AZ3" s="295"/>
      <c r="BA3" s="300"/>
      <c r="BB3" s="296"/>
      <c r="BC3" s="296"/>
      <c r="BD3" s="296"/>
      <c r="BE3" s="297"/>
      <c r="BF3" s="294"/>
      <c r="BG3" s="295"/>
      <c r="BH3" s="296"/>
      <c r="BI3" s="296"/>
      <c r="BJ3" s="296"/>
      <c r="BK3" s="296"/>
      <c r="BL3" s="297"/>
      <c r="BM3" s="294"/>
      <c r="BN3" s="295"/>
      <c r="BO3" s="296"/>
      <c r="BP3" s="296"/>
      <c r="BQ3" s="192" t="str">
        <f>IF(Kalender!CM138&lt;&gt;"","B","")</f>
        <v/>
      </c>
      <c r="BR3" s="436" t="str">
        <f>IF(Kalender!CM138&lt;&gt;"",Kalender!CM138,"")</f>
        <v/>
      </c>
      <c r="BS3" s="436"/>
      <c r="BT3" s="436"/>
      <c r="BU3" s="436"/>
      <c r="BV3" s="436"/>
      <c r="BW3" s="436"/>
      <c r="BX3" s="436"/>
      <c r="BY3" s="436"/>
      <c r="BZ3" s="436"/>
      <c r="CA3" s="436"/>
      <c r="CB3" s="436"/>
      <c r="CC3" s="436"/>
      <c r="CD3" s="436"/>
      <c r="CE3" s="436"/>
      <c r="CF3" s="436"/>
      <c r="CG3" s="436"/>
    </row>
    <row r="4" spans="1:85" ht="18" customHeight="1" x14ac:dyDescent="0.3">
      <c r="A4" s="441"/>
      <c r="B4" s="441"/>
      <c r="C4" s="441"/>
      <c r="D4" s="441"/>
      <c r="E4" s="441"/>
      <c r="F4" s="441"/>
      <c r="G4" s="441"/>
      <c r="H4" s="297"/>
      <c r="I4" s="294"/>
      <c r="J4" s="295"/>
      <c r="K4" s="296"/>
      <c r="L4" s="296"/>
      <c r="M4" s="14" t="str">
        <f>IF(Kalender!CL101&gt;0,Kalender!CL101,"")</f>
        <v>Winterferien</v>
      </c>
      <c r="N4" s="15"/>
      <c r="O4" s="16"/>
      <c r="P4" s="16"/>
      <c r="Q4" s="29"/>
      <c r="R4" s="16"/>
      <c r="S4" s="442" t="str">
        <f>IF(Kalender!CN101&gt;0,Kalender!CN101,"")</f>
        <v>-</v>
      </c>
      <c r="T4" s="442"/>
      <c r="U4" s="442"/>
      <c r="V4" s="442"/>
      <c r="W4" s="163" t="s">
        <v>44</v>
      </c>
      <c r="X4" s="438" t="str">
        <f>IF(Kalender!CO101&gt;0,Kalender!CO101,"")</f>
        <v>-</v>
      </c>
      <c r="Y4" s="438"/>
      <c r="Z4" s="438"/>
      <c r="AA4" s="438"/>
      <c r="AB4" s="156"/>
      <c r="AC4" s="175" t="str">
        <f>IF(Kalender!CL106&gt;0,Kalender!CL106,"")</f>
        <v>Weihnachtsferien</v>
      </c>
      <c r="AD4" s="16"/>
      <c r="AE4" s="29"/>
      <c r="AF4" s="15"/>
      <c r="AG4" s="15"/>
      <c r="AH4" s="16"/>
      <c r="AI4" s="16"/>
      <c r="AJ4" s="16"/>
      <c r="AK4" s="438">
        <f>IF(Kalender!CN106&gt;0,Kalender!CN106,"")</f>
        <v>43096</v>
      </c>
      <c r="AL4" s="438"/>
      <c r="AM4" s="438"/>
      <c r="AN4" s="438"/>
      <c r="AO4" s="163" t="s">
        <v>44</v>
      </c>
      <c r="AP4" s="438">
        <f>IF(Kalender!CO106&gt;0,Kalender!CO106,"")</f>
        <v>43106</v>
      </c>
      <c r="AQ4" s="438"/>
      <c r="AR4" s="438"/>
      <c r="AS4" s="439"/>
      <c r="AT4" s="296"/>
      <c r="AU4" s="296"/>
      <c r="AV4" s="296"/>
      <c r="AW4" s="296"/>
      <c r="AX4" s="297"/>
      <c r="AY4" s="301"/>
      <c r="AZ4" s="302"/>
      <c r="BA4" s="300"/>
      <c r="BB4" s="296"/>
      <c r="BC4" s="296"/>
      <c r="BD4" s="296"/>
      <c r="BE4" s="297"/>
      <c r="BF4" s="294"/>
      <c r="BG4" s="295"/>
      <c r="BH4" s="296"/>
      <c r="BI4" s="296"/>
      <c r="BJ4" s="296"/>
      <c r="BK4" s="296"/>
      <c r="BL4" s="297"/>
      <c r="BM4" s="294"/>
      <c r="BN4" s="295"/>
      <c r="BO4" s="296"/>
      <c r="BP4" s="296"/>
      <c r="BQ4" s="192" t="str">
        <f>IF(Kalender!CM151&lt;&gt;"","C","")</f>
        <v/>
      </c>
      <c r="BR4" s="436" t="str">
        <f>IF(Kalender!CM151&lt;&gt;"",Kalender!CM151,"")</f>
        <v/>
      </c>
      <c r="BS4" s="436"/>
      <c r="BT4" s="436"/>
      <c r="BU4" s="436"/>
      <c r="BV4" s="436"/>
      <c r="BW4" s="436"/>
      <c r="BX4" s="436"/>
      <c r="BY4" s="436"/>
      <c r="BZ4" s="436"/>
      <c r="CA4" s="436"/>
      <c r="CB4" s="436"/>
      <c r="CC4" s="436"/>
      <c r="CD4" s="436"/>
      <c r="CE4" s="436"/>
      <c r="CF4" s="436"/>
      <c r="CG4" s="436"/>
    </row>
    <row r="5" spans="1:85" ht="18" customHeight="1" x14ac:dyDescent="0.3">
      <c r="A5" s="441"/>
      <c r="B5" s="441"/>
      <c r="C5" s="441"/>
      <c r="D5" s="441"/>
      <c r="E5" s="441"/>
      <c r="F5" s="441"/>
      <c r="G5" s="441"/>
      <c r="H5" s="297"/>
      <c r="I5" s="294"/>
      <c r="J5" s="295"/>
      <c r="K5" s="296"/>
      <c r="L5" s="296"/>
      <c r="M5" s="17" t="str">
        <f>IF(Kalender!CL102&gt;0,Kalender!CL102,"")</f>
        <v>Osterferien</v>
      </c>
      <c r="N5" s="15"/>
      <c r="O5" s="16"/>
      <c r="P5" s="16"/>
      <c r="Q5" s="29"/>
      <c r="R5" s="16"/>
      <c r="S5" s="442">
        <f>IF(Kalender!CN102&gt;0,Kalender!CN102,"")</f>
        <v>42835</v>
      </c>
      <c r="T5" s="442"/>
      <c r="U5" s="442"/>
      <c r="V5" s="442"/>
      <c r="W5" s="163" t="s">
        <v>44</v>
      </c>
      <c r="X5" s="438">
        <f>IF(Kalender!CO102&gt;0,Kalender!CO102,"")</f>
        <v>42847</v>
      </c>
      <c r="Y5" s="438"/>
      <c r="Z5" s="438"/>
      <c r="AA5" s="438"/>
      <c r="AB5" s="156"/>
      <c r="AC5" s="176"/>
      <c r="AD5" s="172"/>
      <c r="AE5" s="173"/>
      <c r="AF5" s="168"/>
      <c r="AG5" s="168"/>
      <c r="AH5" s="168"/>
      <c r="AI5" s="168"/>
      <c r="AJ5" s="171"/>
      <c r="AK5" s="172"/>
      <c r="AL5" s="173"/>
      <c r="AM5" s="168"/>
      <c r="AN5" s="168"/>
      <c r="AO5" s="168"/>
      <c r="AP5" s="438"/>
      <c r="AQ5" s="438"/>
      <c r="AR5" s="438"/>
      <c r="AS5" s="439"/>
      <c r="AT5" s="296"/>
      <c r="AU5" s="296"/>
      <c r="AV5" s="296"/>
      <c r="AW5" s="296"/>
      <c r="AX5" s="297"/>
      <c r="AY5" s="301"/>
      <c r="AZ5" s="295"/>
      <c r="BA5" s="300"/>
      <c r="BB5" s="296"/>
      <c r="BC5" s="296"/>
      <c r="BD5" s="296"/>
      <c r="BE5" s="297"/>
      <c r="BF5" s="303"/>
      <c r="BG5" s="304"/>
      <c r="BH5" s="305"/>
      <c r="BI5" s="305"/>
      <c r="BJ5" s="305"/>
      <c r="BK5" s="305"/>
      <c r="BL5" s="306"/>
      <c r="BM5" s="303"/>
      <c r="BN5" s="304"/>
      <c r="BO5" s="305"/>
      <c r="BP5" s="305"/>
      <c r="BQ5" s="192" t="str">
        <f>IF(Kalender!CM164&lt;&gt;"","D","")</f>
        <v/>
      </c>
      <c r="BR5" s="436" t="str">
        <f>IF(Kalender!CM164&lt;&gt;"",Kalender!CM164,"")</f>
        <v/>
      </c>
      <c r="BS5" s="436"/>
      <c r="BT5" s="436"/>
      <c r="BU5" s="436"/>
      <c r="BV5" s="436"/>
      <c r="BW5" s="436"/>
      <c r="BX5" s="436"/>
      <c r="BY5" s="436"/>
      <c r="BZ5" s="436"/>
      <c r="CA5" s="436"/>
      <c r="CB5" s="436"/>
      <c r="CC5" s="436"/>
      <c r="CD5" s="436"/>
      <c r="CE5" s="436"/>
      <c r="CF5" s="436"/>
      <c r="CG5" s="436"/>
    </row>
    <row r="6" spans="1:85" ht="18" customHeight="1" x14ac:dyDescent="0.3">
      <c r="A6" s="294"/>
      <c r="B6" s="294"/>
      <c r="C6" s="295"/>
      <c r="D6" s="296"/>
      <c r="E6" s="296"/>
      <c r="F6" s="296"/>
      <c r="G6" s="296"/>
      <c r="H6" s="297"/>
      <c r="I6" s="294"/>
      <c r="J6" s="295"/>
      <c r="K6" s="296"/>
      <c r="L6" s="296"/>
      <c r="M6" s="17" t="str">
        <f>IF(Kalender!CL103&gt;0,Kalender!CL103,"")</f>
        <v>Pfingstferien</v>
      </c>
      <c r="N6" s="15"/>
      <c r="O6" s="16"/>
      <c r="P6" s="16"/>
      <c r="Q6" s="29"/>
      <c r="R6" s="16"/>
      <c r="S6" s="442">
        <f>IF(Kalender!CN103&gt;0,Kalender!CN103,"")</f>
        <v>42892</v>
      </c>
      <c r="T6" s="442"/>
      <c r="U6" s="442"/>
      <c r="V6" s="442"/>
      <c r="W6" s="163" t="s">
        <v>44</v>
      </c>
      <c r="X6" s="438">
        <f>IF(Kalender!CO103&gt;0,Kalender!CO103,"")</f>
        <v>42892</v>
      </c>
      <c r="Y6" s="438"/>
      <c r="Z6" s="438"/>
      <c r="AA6" s="438"/>
      <c r="AB6" s="156"/>
      <c r="AC6" s="175" t="str">
        <f>IF(Kalender!CL107&gt;0,Kalender!CL107,"")</f>
        <v>bewegliche Ferien 1</v>
      </c>
      <c r="AD6" s="16"/>
      <c r="AE6" s="29"/>
      <c r="AF6" s="15"/>
      <c r="AG6" s="15"/>
      <c r="AH6" s="16"/>
      <c r="AI6" s="16"/>
      <c r="AJ6" s="16"/>
      <c r="AK6" s="438" t="str">
        <f>IF(Kalender!CN107&gt;0,Kalender!CN107,"")</f>
        <v/>
      </c>
      <c r="AL6" s="438"/>
      <c r="AM6" s="438"/>
      <c r="AN6" s="438"/>
      <c r="AO6" s="163" t="s">
        <v>44</v>
      </c>
      <c r="AP6" s="438" t="str">
        <f>IF(Kalender!CO107&gt;0,Kalender!CO107,"")</f>
        <v/>
      </c>
      <c r="AQ6" s="438"/>
      <c r="AR6" s="438"/>
      <c r="AS6" s="439"/>
      <c r="AT6" s="296"/>
      <c r="AU6" s="296"/>
      <c r="AV6" s="296"/>
      <c r="AW6" s="296"/>
      <c r="AX6" s="297"/>
      <c r="AY6" s="301"/>
      <c r="AZ6" s="295"/>
      <c r="BA6" s="300"/>
      <c r="BB6" s="296"/>
      <c r="BC6" s="296"/>
      <c r="BD6" s="296"/>
      <c r="BE6" s="297"/>
      <c r="BF6" s="294"/>
      <c r="BG6" s="295"/>
      <c r="BH6" s="296"/>
      <c r="BI6" s="296"/>
      <c r="BJ6" s="296"/>
      <c r="BK6" s="296"/>
      <c r="BL6" s="297"/>
      <c r="BM6" s="294"/>
      <c r="BN6" s="295"/>
      <c r="BO6" s="296"/>
      <c r="BP6" s="296"/>
      <c r="BQ6" s="192" t="str">
        <f>IF(Kalender!CM177&lt;&gt;"","E","")</f>
        <v/>
      </c>
      <c r="BR6" s="436" t="str">
        <f>IF(Kalender!CM177&lt;&gt;"",Kalender!CM177,"")</f>
        <v/>
      </c>
      <c r="BS6" s="436"/>
      <c r="BT6" s="436"/>
      <c r="BU6" s="436"/>
      <c r="BV6" s="436"/>
      <c r="BW6" s="436"/>
      <c r="BX6" s="436"/>
      <c r="BY6" s="436"/>
      <c r="BZ6" s="436"/>
      <c r="CA6" s="436"/>
      <c r="CB6" s="436"/>
      <c r="CC6" s="436"/>
      <c r="CD6" s="436"/>
      <c r="CE6" s="436"/>
      <c r="CF6" s="436"/>
      <c r="CG6" s="436"/>
    </row>
    <row r="7" spans="1:85" ht="18" customHeight="1" x14ac:dyDescent="0.3">
      <c r="A7" s="294"/>
      <c r="B7" s="294"/>
      <c r="C7" s="295"/>
      <c r="D7" s="296"/>
      <c r="E7" s="296"/>
      <c r="F7" s="296"/>
      <c r="G7" s="296"/>
      <c r="H7" s="297"/>
      <c r="I7" s="294"/>
      <c r="J7" s="295"/>
      <c r="K7" s="296"/>
      <c r="L7" s="296"/>
      <c r="M7" s="18" t="str">
        <f>IF(Kalender!CL104&gt;0,Kalender!CL104,"")</f>
        <v>Sommerferien</v>
      </c>
      <c r="N7" s="19"/>
      <c r="O7" s="20"/>
      <c r="P7" s="20"/>
      <c r="Q7" s="30"/>
      <c r="R7" s="20"/>
      <c r="S7" s="440">
        <f>IF(Kalender!CN104&gt;0,Kalender!CN104,"")</f>
        <v>42933</v>
      </c>
      <c r="T7" s="440"/>
      <c r="U7" s="440"/>
      <c r="V7" s="440"/>
      <c r="W7" s="170" t="s">
        <v>44</v>
      </c>
      <c r="X7" s="432">
        <f>IF(Kalender!CO104&gt;0,Kalender!CO104,"")</f>
        <v>42976</v>
      </c>
      <c r="Y7" s="432"/>
      <c r="Z7" s="432"/>
      <c r="AA7" s="432"/>
      <c r="AB7" s="174"/>
      <c r="AC7" s="177" t="str">
        <f>IF(Kalender!CL108&gt;0,Kalender!CL108,"")</f>
        <v>bewegliche Ferien 2</v>
      </c>
      <c r="AD7" s="20"/>
      <c r="AE7" s="30"/>
      <c r="AF7" s="19"/>
      <c r="AG7" s="19"/>
      <c r="AH7" s="20"/>
      <c r="AI7" s="20"/>
      <c r="AJ7" s="20"/>
      <c r="AK7" s="432" t="str">
        <f>IF(Kalender!CN108&gt;0,Kalender!CN108,"")</f>
        <v/>
      </c>
      <c r="AL7" s="432"/>
      <c r="AM7" s="432"/>
      <c r="AN7" s="432"/>
      <c r="AO7" s="170" t="s">
        <v>44</v>
      </c>
      <c r="AP7" s="432" t="str">
        <f>IF(Kalender!CO108&gt;0,Kalender!CO108,"")</f>
        <v/>
      </c>
      <c r="AQ7" s="432"/>
      <c r="AR7" s="432"/>
      <c r="AS7" s="433"/>
      <c r="AT7" s="296"/>
      <c r="AU7" s="296"/>
      <c r="AV7" s="296"/>
      <c r="AW7" s="296"/>
      <c r="AX7" s="297"/>
      <c r="AY7" s="301"/>
      <c r="AZ7" s="295"/>
      <c r="BA7" s="300"/>
      <c r="BB7" s="296"/>
      <c r="BC7" s="296"/>
      <c r="BD7" s="296"/>
      <c r="BE7" s="297"/>
      <c r="BF7" s="294"/>
      <c r="BG7" s="295"/>
      <c r="BH7" s="296"/>
      <c r="BI7" s="305"/>
      <c r="BJ7" s="305"/>
      <c r="BK7" s="305"/>
      <c r="BL7" s="306"/>
      <c r="BM7" s="303"/>
      <c r="BN7" s="304"/>
      <c r="BO7" s="305"/>
      <c r="BP7" s="305"/>
      <c r="BQ7" s="192" t="str">
        <f>IF(Kalender!CM190&lt;&gt;"","F","")</f>
        <v/>
      </c>
      <c r="BR7" s="437" t="str">
        <f>IF(Kalender!CM190&lt;&gt;"",Kalender!CM190,"")</f>
        <v/>
      </c>
      <c r="BS7" s="437"/>
      <c r="BT7" s="437"/>
      <c r="BU7" s="437"/>
      <c r="BV7" s="437"/>
      <c r="BW7" s="437"/>
      <c r="BX7" s="437"/>
      <c r="BY7" s="437"/>
      <c r="BZ7" s="437"/>
      <c r="CA7" s="437"/>
      <c r="CB7" s="437"/>
      <c r="CC7" s="437"/>
      <c r="CD7" s="437"/>
      <c r="CE7" s="437"/>
      <c r="CF7" s="437"/>
      <c r="CG7" s="437"/>
    </row>
    <row r="8" spans="1:85" ht="14.1" customHeight="1" thickBot="1" x14ac:dyDescent="0.3">
      <c r="A8" s="294"/>
      <c r="B8" s="294"/>
      <c r="C8" s="295"/>
      <c r="D8" s="296"/>
      <c r="E8" s="296"/>
      <c r="F8" s="296"/>
      <c r="G8" s="296"/>
      <c r="H8" s="298"/>
      <c r="I8" s="294"/>
      <c r="J8" s="295"/>
      <c r="K8" s="296"/>
      <c r="L8" s="296"/>
      <c r="AD8" s="10"/>
      <c r="AT8" s="296"/>
      <c r="AU8" s="296"/>
      <c r="AV8" s="296"/>
      <c r="AW8" s="296"/>
      <c r="AX8" s="297"/>
      <c r="AY8" s="294"/>
      <c r="AZ8" s="295"/>
      <c r="BA8" s="296"/>
      <c r="BB8" s="296"/>
      <c r="BC8" s="296"/>
      <c r="BD8" s="296"/>
      <c r="BE8" s="297"/>
      <c r="BF8" s="294"/>
      <c r="BG8" s="295"/>
      <c r="BH8" s="296"/>
      <c r="BI8" s="296"/>
      <c r="BJ8" s="296"/>
      <c r="BK8" s="296"/>
      <c r="BL8" s="297"/>
      <c r="BM8" s="294"/>
      <c r="BN8" s="295"/>
      <c r="BO8" s="296"/>
      <c r="BP8" s="296"/>
    </row>
    <row r="9" spans="1:85" s="23" customFormat="1" ht="27.95" customHeight="1" thickBot="1" x14ac:dyDescent="0.3">
      <c r="A9" s="22"/>
      <c r="B9" s="448" t="s">
        <v>0</v>
      </c>
      <c r="C9" s="448"/>
      <c r="D9" s="448"/>
      <c r="E9" s="448"/>
      <c r="F9" s="448"/>
      <c r="G9" s="448"/>
      <c r="H9" s="449"/>
      <c r="I9" s="448" t="s">
        <v>1</v>
      </c>
      <c r="J9" s="448"/>
      <c r="K9" s="448"/>
      <c r="L9" s="448"/>
      <c r="M9" s="448"/>
      <c r="N9" s="448"/>
      <c r="O9" s="449"/>
      <c r="P9" s="447" t="s">
        <v>2</v>
      </c>
      <c r="Q9" s="448"/>
      <c r="R9" s="448"/>
      <c r="S9" s="448"/>
      <c r="T9" s="448"/>
      <c r="U9" s="448"/>
      <c r="V9" s="449"/>
      <c r="W9" s="447" t="s">
        <v>3</v>
      </c>
      <c r="X9" s="448"/>
      <c r="Y9" s="448"/>
      <c r="Z9" s="448"/>
      <c r="AA9" s="448"/>
      <c r="AB9" s="448"/>
      <c r="AC9" s="449"/>
      <c r="AD9" s="447" t="s">
        <v>4</v>
      </c>
      <c r="AE9" s="448"/>
      <c r="AF9" s="448"/>
      <c r="AG9" s="448"/>
      <c r="AH9" s="448"/>
      <c r="AI9" s="448"/>
      <c r="AJ9" s="449"/>
      <c r="AK9" s="447" t="s">
        <v>5</v>
      </c>
      <c r="AL9" s="448"/>
      <c r="AM9" s="448"/>
      <c r="AN9" s="448"/>
      <c r="AO9" s="448"/>
      <c r="AP9" s="448"/>
      <c r="AQ9" s="449"/>
      <c r="AR9" s="447" t="s">
        <v>6</v>
      </c>
      <c r="AS9" s="448"/>
      <c r="AT9" s="448"/>
      <c r="AU9" s="448"/>
      <c r="AV9" s="448"/>
      <c r="AW9" s="448"/>
      <c r="AX9" s="449"/>
      <c r="AY9" s="447" t="s">
        <v>7</v>
      </c>
      <c r="AZ9" s="448"/>
      <c r="BA9" s="448"/>
      <c r="BB9" s="448"/>
      <c r="BC9" s="448"/>
      <c r="BD9" s="448"/>
      <c r="BE9" s="449"/>
      <c r="BF9" s="447" t="s">
        <v>8</v>
      </c>
      <c r="BG9" s="448"/>
      <c r="BH9" s="448"/>
      <c r="BI9" s="448"/>
      <c r="BJ9" s="448"/>
      <c r="BK9" s="448"/>
      <c r="BL9" s="449"/>
      <c r="BM9" s="447" t="s">
        <v>9</v>
      </c>
      <c r="BN9" s="448"/>
      <c r="BO9" s="448"/>
      <c r="BP9" s="448"/>
      <c r="BQ9" s="448"/>
      <c r="BR9" s="448"/>
      <c r="BS9" s="449"/>
      <c r="BT9" s="447" t="s">
        <v>10</v>
      </c>
      <c r="BU9" s="448"/>
      <c r="BV9" s="448"/>
      <c r="BW9" s="448"/>
      <c r="BX9" s="448"/>
      <c r="BY9" s="448"/>
      <c r="BZ9" s="449"/>
      <c r="CA9" s="447" t="s">
        <v>11</v>
      </c>
      <c r="CB9" s="448"/>
      <c r="CC9" s="448"/>
      <c r="CD9" s="448"/>
      <c r="CE9" s="448"/>
      <c r="CF9" s="448"/>
      <c r="CG9" s="449"/>
    </row>
    <row r="10" spans="1:85" ht="15" customHeight="1" x14ac:dyDescent="0.25">
      <c r="A10" s="427" t="s">
        <v>14</v>
      </c>
      <c r="B10" s="424" t="str">
        <f>IF(B22-6&lt;(DATE(Kalenderjahr,1,1)),"",B22-6)</f>
        <v/>
      </c>
      <c r="C10" s="25" t="str">
        <f>IFERROR(VLOOKUP(B10,FeiertageBW[#All],2,FALSE),"")</f>
        <v/>
      </c>
      <c r="D10" s="7"/>
      <c r="E10" s="7"/>
      <c r="F10" s="7"/>
      <c r="G10" s="7"/>
      <c r="H10" s="34"/>
      <c r="I10" s="424" t="str">
        <f>IF(I22-6&lt;(DATE(Kalenderjahr,2,1)),"",I22-6)</f>
        <v/>
      </c>
      <c r="J10" s="28" t="str">
        <f>IFERROR(VLOOKUP(I10,FeiertageBW[#All],2,FALSE),"")</f>
        <v/>
      </c>
      <c r="K10" s="7"/>
      <c r="L10" s="7"/>
      <c r="M10" s="7"/>
      <c r="N10" s="7"/>
      <c r="O10" s="34"/>
      <c r="P10" s="424" t="str">
        <f>IF(P22-6&lt;(DATE(Kalenderjahr,3,1)),"",P22-6)</f>
        <v/>
      </c>
      <c r="Q10" s="28" t="str">
        <f>IFERROR(VLOOKUP(P10,FeiertageBW[#All],2,FALSE),"")</f>
        <v/>
      </c>
      <c r="R10" s="7"/>
      <c r="S10" s="7"/>
      <c r="T10" s="7"/>
      <c r="U10" s="7"/>
      <c r="V10" s="34"/>
      <c r="W10" s="424" t="str">
        <f>IF(W22-6&lt;(DATE(Kalenderjahr,4,1)),"",W22-6)</f>
        <v/>
      </c>
      <c r="X10" s="28" t="str">
        <f>IFERROR(VLOOKUP(W10,FeiertageBW[#All],2,FALSE),"")</f>
        <v/>
      </c>
      <c r="Y10" s="7"/>
      <c r="Z10" s="7"/>
      <c r="AA10" s="7"/>
      <c r="AB10" s="7"/>
      <c r="AC10" s="34"/>
      <c r="AD10" s="424" t="str">
        <f>IF(AD22-6&lt;(DATE(Kalenderjahr,5,1)),"",AD22-6)</f>
        <v/>
      </c>
      <c r="AE10" s="28" t="str">
        <f>IFERROR(VLOOKUP(AD10,FeiertageBW[#All],2,FALSE),"")</f>
        <v/>
      </c>
      <c r="AF10" s="7"/>
      <c r="AG10" s="7"/>
      <c r="AH10" s="7"/>
      <c r="AI10" s="7"/>
      <c r="AJ10" s="34"/>
      <c r="AK10" s="424" t="str">
        <f>IF(AK22-6&lt;(DATE(Kalenderjahr,6,1)),"",AK22-6)</f>
        <v/>
      </c>
      <c r="AL10" s="28" t="str">
        <f>IFERROR(VLOOKUP(AK10,FeiertageBW[#All],2,FALSE),"")</f>
        <v/>
      </c>
      <c r="AM10" s="7"/>
      <c r="AN10" s="7"/>
      <c r="AO10" s="7"/>
      <c r="AP10" s="7"/>
      <c r="AQ10" s="34"/>
      <c r="AR10" s="424" t="str">
        <f>IF(AR22-6&lt;(DATE(Kalenderjahr,7,1)),"",AR22-6)</f>
        <v/>
      </c>
      <c r="AS10" s="28" t="str">
        <f>IFERROR(VLOOKUP(AR10,FeiertageBW[#All],2,FALSE),"")</f>
        <v/>
      </c>
      <c r="AT10" s="7"/>
      <c r="AU10" s="7"/>
      <c r="AV10" s="7"/>
      <c r="AW10" s="7"/>
      <c r="AX10" s="34"/>
      <c r="AY10" s="424">
        <f>IF(AY22-6&lt;(DATE(Kalenderjahr,8,1)),"",AY22-6)</f>
        <v>42948</v>
      </c>
      <c r="AZ10" s="28" t="str">
        <f>IFERROR(VLOOKUP(AY10,FeiertageBW[#All],2,FALSE),"")</f>
        <v/>
      </c>
      <c r="BA10" s="7"/>
      <c r="BB10" s="7"/>
      <c r="BC10" s="7"/>
      <c r="BD10" s="7"/>
      <c r="BE10" s="34"/>
      <c r="BF10" s="424" t="str">
        <f>IF(BF22-6&lt;(DATE(Kalenderjahr,9,1)),"",BF22-6)</f>
        <v/>
      </c>
      <c r="BG10" s="28" t="str">
        <f>IFERROR(VLOOKUP(BF10,FeiertageBW[#All],2,FALSE),"")</f>
        <v/>
      </c>
      <c r="BH10" s="7"/>
      <c r="BI10" s="7"/>
      <c r="BJ10" s="7"/>
      <c r="BK10" s="7"/>
      <c r="BL10" s="34"/>
      <c r="BM10" s="424" t="str">
        <f>IF(BM22-6&lt;(DATE(Kalenderjahr,10,1)),"",BM22-6)</f>
        <v/>
      </c>
      <c r="BN10" s="28" t="str">
        <f>IFERROR(VLOOKUP(BM10,FeiertageBW[#All],2,FALSE),"")</f>
        <v/>
      </c>
      <c r="BO10" s="7"/>
      <c r="BP10" s="7"/>
      <c r="BQ10" s="7"/>
      <c r="BR10" s="7"/>
      <c r="BS10" s="34"/>
      <c r="BT10" s="424" t="str">
        <f>IF(BT22-6&lt;(DATE(Kalenderjahr,11,1)),"",BT22-6)</f>
        <v/>
      </c>
      <c r="BU10" s="25" t="str">
        <f>IFERROR(VLOOKUP(BT10,FeiertageBW[#All],2,FALSE),"")</f>
        <v/>
      </c>
      <c r="BV10" s="7"/>
      <c r="BW10" s="7"/>
      <c r="BX10" s="7"/>
      <c r="BY10" s="7"/>
      <c r="BZ10" s="34"/>
      <c r="CA10" s="424" t="str">
        <f>IF(CA22-6&lt;(DATE(Kalenderjahr,12,1)),"",CA22-6)</f>
        <v/>
      </c>
      <c r="CB10" s="28" t="str">
        <f>IFERROR(VLOOKUP(CA10,FeiertageBW[#All],2,FALSE),"")</f>
        <v/>
      </c>
      <c r="CC10" s="7"/>
      <c r="CD10" s="7"/>
      <c r="CE10" s="7"/>
      <c r="CF10" s="7"/>
      <c r="CG10" s="34"/>
    </row>
    <row r="11" spans="1:85" s="26" customFormat="1" ht="15" customHeight="1" x14ac:dyDescent="0.25">
      <c r="A11" s="427"/>
      <c r="B11" s="443"/>
      <c r="C11" s="45" t="str">
        <f>IFERROR(VLOOKUP(B10,Ereignistabelle[],2,FALSE),"")</f>
        <v/>
      </c>
      <c r="D11" s="42"/>
      <c r="E11" s="42"/>
      <c r="F11" s="42"/>
      <c r="G11" s="42"/>
      <c r="H11" s="35"/>
      <c r="I11" s="443"/>
      <c r="J11" s="41" t="str">
        <f>IFERROR(VLOOKUP(I10,Ereignistabelle[],2,FALSE),"")</f>
        <v/>
      </c>
      <c r="K11" s="42"/>
      <c r="L11" s="42"/>
      <c r="M11" s="42"/>
      <c r="N11" s="42"/>
      <c r="O11" s="35"/>
      <c r="P11" s="443"/>
      <c r="Q11" s="41" t="str">
        <f>IFERROR(VLOOKUP(P10,Ereignistabelle[],2,FALSE),"")</f>
        <v/>
      </c>
      <c r="R11" s="42"/>
      <c r="S11" s="42"/>
      <c r="T11" s="42"/>
      <c r="U11" s="42"/>
      <c r="V11" s="35"/>
      <c r="W11" s="443"/>
      <c r="X11" s="41" t="str">
        <f>IFERROR(VLOOKUP(W10,Ereignistabelle[],2,FALSE),"")</f>
        <v/>
      </c>
      <c r="Y11" s="42"/>
      <c r="Z11" s="42"/>
      <c r="AA11" s="42"/>
      <c r="AB11" s="42"/>
      <c r="AC11" s="35"/>
      <c r="AD11" s="443"/>
      <c r="AE11" s="41" t="str">
        <f>IFERROR(VLOOKUP(AD10,Ereignistabelle[],2,FALSE),"")</f>
        <v/>
      </c>
      <c r="AF11" s="42"/>
      <c r="AG11" s="42"/>
      <c r="AH11" s="42"/>
      <c r="AI11" s="42"/>
      <c r="AJ11" s="35"/>
      <c r="AK11" s="443"/>
      <c r="AL11" s="41" t="str">
        <f>IFERROR(VLOOKUP(AK10,Ereignistabelle[],2,FALSE),"")</f>
        <v/>
      </c>
      <c r="AM11" s="42"/>
      <c r="AN11" s="42"/>
      <c r="AO11" s="42"/>
      <c r="AP11" s="42"/>
      <c r="AQ11" s="35"/>
      <c r="AR11" s="443"/>
      <c r="AS11" s="41" t="str">
        <f>IFERROR(VLOOKUP(AR10,Ereignistabelle[],2,FALSE),"")</f>
        <v/>
      </c>
      <c r="AT11" s="42"/>
      <c r="AU11" s="42"/>
      <c r="AV11" s="42"/>
      <c r="AW11" s="42"/>
      <c r="AX11" s="35"/>
      <c r="AY11" s="443"/>
      <c r="AZ11" s="41" t="str">
        <f>IFERROR(VLOOKUP(AY10,Ereignistabelle[],2,FALSE),"")</f>
        <v/>
      </c>
      <c r="BA11" s="42"/>
      <c r="BB11" s="42"/>
      <c r="BC11" s="42"/>
      <c r="BD11" s="42"/>
      <c r="BE11" s="35"/>
      <c r="BF11" s="443"/>
      <c r="BG11" s="41" t="str">
        <f>IFERROR(VLOOKUP(BF10,Ereignistabelle[],2,FALSE),"")</f>
        <v/>
      </c>
      <c r="BH11" s="42"/>
      <c r="BI11" s="42"/>
      <c r="BJ11" s="42"/>
      <c r="BK11" s="42"/>
      <c r="BL11" s="35"/>
      <c r="BM11" s="443"/>
      <c r="BN11" s="41" t="str">
        <f>IFERROR(VLOOKUP(BM10,Ereignistabelle[],2,FALSE),"")</f>
        <v/>
      </c>
      <c r="BO11" s="42"/>
      <c r="BP11" s="42"/>
      <c r="BQ11" s="42"/>
      <c r="BR11" s="42"/>
      <c r="BS11" s="35"/>
      <c r="BT11" s="443"/>
      <c r="BU11" s="41" t="str">
        <f>IFERROR(VLOOKUP(BT10,Ereignistabelle[],2,FALSE),"")</f>
        <v/>
      </c>
      <c r="BV11" s="42"/>
      <c r="BW11" s="42"/>
      <c r="BX11" s="42"/>
      <c r="BY11" s="42"/>
      <c r="BZ11" s="35"/>
      <c r="CA11" s="443"/>
      <c r="CB11" s="41" t="str">
        <f>IFERROR(VLOOKUP(CA10,Ereignistabelle[],2,FALSE),"")</f>
        <v/>
      </c>
      <c r="CC11" s="42"/>
      <c r="CD11" s="42"/>
      <c r="CE11" s="42"/>
      <c r="CF11" s="42"/>
      <c r="CG11" s="35"/>
    </row>
    <row r="12" spans="1:85" ht="15" customHeight="1" x14ac:dyDescent="0.25">
      <c r="A12" s="427" t="s">
        <v>13</v>
      </c>
      <c r="B12" s="424" t="str">
        <f>IF(B22-5&lt;(DATE(Kalenderjahr,1,1)),"",B22-5)</f>
        <v/>
      </c>
      <c r="C12" s="25" t="str">
        <f>IFERROR(VLOOKUP(B12,FeiertageBW[#All],2,FALSE),"")</f>
        <v/>
      </c>
      <c r="D12" s="8"/>
      <c r="E12" s="8"/>
      <c r="F12" s="8"/>
      <c r="G12" s="8"/>
      <c r="H12" s="32"/>
      <c r="I12" s="424">
        <f>IF(I22-5&lt;(DATE(Kalenderjahr,2,1)),"",I22-5)</f>
        <v>42767</v>
      </c>
      <c r="J12" s="25" t="str">
        <f>IFERROR(VLOOKUP(I12,FeiertageBW[#All],2,FALSE),"")</f>
        <v/>
      </c>
      <c r="K12" s="8"/>
      <c r="L12" s="8"/>
      <c r="M12" s="8"/>
      <c r="N12" s="8"/>
      <c r="O12" s="32"/>
      <c r="P12" s="429">
        <f>IF(P22-5&lt;(DATE(Kalenderjahr,3,1)),"",P22-5)</f>
        <v>42795</v>
      </c>
      <c r="Q12" s="25" t="str">
        <f>IFERROR(VLOOKUP(P12,FeiertageBW[#All],2,FALSE),"")</f>
        <v/>
      </c>
      <c r="R12" s="8"/>
      <c r="S12" s="8"/>
      <c r="T12" s="8"/>
      <c r="U12" s="8"/>
      <c r="V12" s="32"/>
      <c r="W12" s="424" t="str">
        <f>IF(W22-5&lt;(DATE(Kalenderjahr,4,1)),"",W22-5)</f>
        <v/>
      </c>
      <c r="X12" s="25" t="str">
        <f>IFERROR(VLOOKUP(W12,FeiertageBW[#All],2,FALSE),"")</f>
        <v/>
      </c>
      <c r="Y12" s="8"/>
      <c r="Z12" s="8"/>
      <c r="AA12" s="8"/>
      <c r="AB12" s="8"/>
      <c r="AC12" s="32"/>
      <c r="AD12" s="424" t="str">
        <f>IF(AD22-5&lt;(DATE(Kalenderjahr,5,1)),"",AD22-5)</f>
        <v/>
      </c>
      <c r="AE12" s="25" t="str">
        <f>IFERROR(VLOOKUP(AD12,FeiertageBW[#All],2,FALSE),"")</f>
        <v/>
      </c>
      <c r="AF12" s="8"/>
      <c r="AG12" s="8"/>
      <c r="AH12" s="8"/>
      <c r="AI12" s="8"/>
      <c r="AJ12" s="32"/>
      <c r="AK12" s="424" t="str">
        <f>IF(AK22-5&lt;(DATE(Kalenderjahr,6,1)),"",AK22-5)</f>
        <v/>
      </c>
      <c r="AL12" s="25" t="str">
        <f>IFERROR(VLOOKUP(AK12,FeiertageBW[#All],2,FALSE),"")</f>
        <v/>
      </c>
      <c r="AM12" s="8"/>
      <c r="AN12" s="8"/>
      <c r="AO12" s="8"/>
      <c r="AP12" s="8"/>
      <c r="AQ12" s="32"/>
      <c r="AR12" s="424" t="str">
        <f>IF(AR22-5&lt;(DATE(Kalenderjahr,7,1)),"",AR22-5)</f>
        <v/>
      </c>
      <c r="AS12" s="25" t="str">
        <f>IFERROR(VLOOKUP(AR12,FeiertageBW[#All],2,FALSE),"")</f>
        <v/>
      </c>
      <c r="AT12" s="8"/>
      <c r="AU12" s="8"/>
      <c r="AV12" s="8"/>
      <c r="AW12" s="8"/>
      <c r="AX12" s="32"/>
      <c r="AY12" s="424">
        <f>IF(AY22-5&lt;(DATE(Kalenderjahr,8,1)),"",AY22-5)</f>
        <v>42949</v>
      </c>
      <c r="AZ12" s="25" t="str">
        <f>IFERROR(VLOOKUP(AY12,FeiertageBW[#All],2,FALSE),"")</f>
        <v/>
      </c>
      <c r="BA12" s="8"/>
      <c r="BB12" s="8"/>
      <c r="BC12" s="8"/>
      <c r="BD12" s="8"/>
      <c r="BE12" s="32"/>
      <c r="BF12" s="424" t="str">
        <f>IF(BF22-5&lt;(DATE(Kalenderjahr,9,1)),"",BF22-5)</f>
        <v/>
      </c>
      <c r="BG12" s="25" t="str">
        <f>IFERROR(VLOOKUP(BF12,FeiertageBW[#All],2,FALSE),"")</f>
        <v/>
      </c>
      <c r="BH12" s="8"/>
      <c r="BI12" s="8"/>
      <c r="BJ12" s="8"/>
      <c r="BK12" s="8"/>
      <c r="BL12" s="32"/>
      <c r="BM12" s="424" t="str">
        <f>IF(BM22-5&lt;(DATE(Kalenderjahr,10,1)),"",BM22-5)</f>
        <v/>
      </c>
      <c r="BN12" s="25" t="str">
        <f>IFERROR(VLOOKUP(BM12,FeiertageBW[#All],2,FALSE),"")</f>
        <v/>
      </c>
      <c r="BO12" s="8"/>
      <c r="BP12" s="8"/>
      <c r="BQ12" s="8"/>
      <c r="BR12" s="8"/>
      <c r="BS12" s="32"/>
      <c r="BT12" s="424">
        <f>IF(BT22-5&lt;(DATE(Kalenderjahr,11,1)),"",BT22-5)</f>
        <v>43040</v>
      </c>
      <c r="BU12" s="25" t="str">
        <f>IFERROR(VLOOKUP(BT12,FeiertageBW[#All],2,FALSE),"")</f>
        <v/>
      </c>
      <c r="BV12" s="8"/>
      <c r="BW12" s="8"/>
      <c r="BX12" s="8"/>
      <c r="BY12" s="8"/>
      <c r="BZ12" s="32"/>
      <c r="CA12" s="424" t="str">
        <f>IF(CA22-5&lt;(DATE(Kalenderjahr,12,1)),"",CA22-5)</f>
        <v/>
      </c>
      <c r="CB12" s="25" t="str">
        <f>IFERROR(VLOOKUP(CA12,FeiertageBW[#All],2,FALSE),"")</f>
        <v/>
      </c>
      <c r="CC12" s="8"/>
      <c r="CD12" s="8"/>
      <c r="CE12" s="8"/>
      <c r="CF12" s="8"/>
      <c r="CG12" s="32"/>
    </row>
    <row r="13" spans="1:85" s="26" customFormat="1" ht="15" customHeight="1" x14ac:dyDescent="0.25">
      <c r="A13" s="427"/>
      <c r="B13" s="443"/>
      <c r="C13" s="45" t="str">
        <f>IFERROR(VLOOKUP(B12,Ereignistabelle[],2,FALSE),"")</f>
        <v/>
      </c>
      <c r="D13" s="42"/>
      <c r="E13" s="42"/>
      <c r="F13" s="42"/>
      <c r="G13" s="42"/>
      <c r="H13" s="35"/>
      <c r="I13" s="443"/>
      <c r="J13" s="41" t="str">
        <f>IFERROR(VLOOKUP(I12,Ereignistabelle[],2,FALSE),"")</f>
        <v/>
      </c>
      <c r="K13" s="42"/>
      <c r="L13" s="42"/>
      <c r="M13" s="42"/>
      <c r="N13" s="42"/>
      <c r="O13" s="35"/>
      <c r="P13" s="446"/>
      <c r="Q13" s="41" t="str">
        <f>IFERROR(VLOOKUP(P12,Ereignistabelle[],2,FALSE),"")</f>
        <v/>
      </c>
      <c r="R13" s="42"/>
      <c r="S13" s="42"/>
      <c r="T13" s="42"/>
      <c r="U13" s="42"/>
      <c r="V13" s="35"/>
      <c r="W13" s="443"/>
      <c r="X13" s="41" t="str">
        <f>IFERROR(VLOOKUP(W12,Ereignistabelle[],2,FALSE),"")</f>
        <v/>
      </c>
      <c r="Y13" s="42"/>
      <c r="Z13" s="42"/>
      <c r="AA13" s="42"/>
      <c r="AB13" s="42"/>
      <c r="AC13" s="35"/>
      <c r="AD13" s="443"/>
      <c r="AE13" s="41" t="str">
        <f>IFERROR(VLOOKUP(AD12,Ereignistabelle[],2,FALSE),"")</f>
        <v/>
      </c>
      <c r="AF13" s="42"/>
      <c r="AG13" s="42"/>
      <c r="AH13" s="42"/>
      <c r="AI13" s="42"/>
      <c r="AJ13" s="35"/>
      <c r="AK13" s="443"/>
      <c r="AL13" s="41" t="str">
        <f>IFERROR(VLOOKUP(AK12,Ereignistabelle[],2,FALSE),"")</f>
        <v/>
      </c>
      <c r="AM13" s="42"/>
      <c r="AN13" s="42"/>
      <c r="AO13" s="42"/>
      <c r="AP13" s="42"/>
      <c r="AQ13" s="35"/>
      <c r="AR13" s="443"/>
      <c r="AS13" s="41" t="str">
        <f>IFERROR(VLOOKUP(AR12,Ereignistabelle[],2,FALSE),"")</f>
        <v/>
      </c>
      <c r="AT13" s="42"/>
      <c r="AU13" s="42"/>
      <c r="AV13" s="42"/>
      <c r="AW13" s="42"/>
      <c r="AX13" s="35"/>
      <c r="AY13" s="443"/>
      <c r="AZ13" s="41" t="str">
        <f>IFERROR(VLOOKUP(AY12,Ereignistabelle[],2,FALSE),"")</f>
        <v/>
      </c>
      <c r="BA13" s="42"/>
      <c r="BB13" s="42"/>
      <c r="BC13" s="42"/>
      <c r="BD13" s="42"/>
      <c r="BE13" s="35"/>
      <c r="BF13" s="443"/>
      <c r="BG13" s="41" t="str">
        <f>IFERROR(VLOOKUP(BF12,Ereignistabelle[],2,FALSE),"")</f>
        <v/>
      </c>
      <c r="BH13" s="42"/>
      <c r="BI13" s="42"/>
      <c r="BJ13" s="42"/>
      <c r="BK13" s="42"/>
      <c r="BL13" s="35"/>
      <c r="BM13" s="443"/>
      <c r="BN13" s="41" t="str">
        <f>IFERROR(VLOOKUP(BM12,Ereignistabelle[],2,FALSE),"")</f>
        <v/>
      </c>
      <c r="BO13" s="42"/>
      <c r="BP13" s="42"/>
      <c r="BQ13" s="42"/>
      <c r="BR13" s="42"/>
      <c r="BS13" s="35"/>
      <c r="BT13" s="443"/>
      <c r="BU13" s="41" t="str">
        <f>IFERROR(VLOOKUP(BT12,Ereignistabelle[],2,FALSE),"")</f>
        <v/>
      </c>
      <c r="BV13" s="42"/>
      <c r="BW13" s="42"/>
      <c r="BX13" s="42"/>
      <c r="BY13" s="42"/>
      <c r="BZ13" s="35"/>
      <c r="CA13" s="443"/>
      <c r="CB13" s="41" t="str">
        <f>IFERROR(VLOOKUP(CA12,Ereignistabelle[],2,FALSE),"")</f>
        <v/>
      </c>
      <c r="CC13" s="42"/>
      <c r="CD13" s="42"/>
      <c r="CE13" s="42"/>
      <c r="CF13" s="42"/>
      <c r="CG13" s="35"/>
    </row>
    <row r="14" spans="1:85" ht="15" customHeight="1" x14ac:dyDescent="0.25">
      <c r="A14" s="427" t="s">
        <v>12</v>
      </c>
      <c r="B14" s="424" t="str">
        <f>IF(B22-4&lt;(DATE(Kalenderjahr,1,1)),"",B22-4)</f>
        <v/>
      </c>
      <c r="C14" s="25" t="str">
        <f>IFERROR(VLOOKUP(B14,FeiertageBW[#All],2,FALSE),"")</f>
        <v/>
      </c>
      <c r="D14" s="8"/>
      <c r="E14" s="8"/>
      <c r="F14" s="8"/>
      <c r="G14" s="8"/>
      <c r="H14" s="32"/>
      <c r="I14" s="424">
        <f>IF(I22-4&lt;(DATE(Kalenderjahr,2,1)),"",I22-4)</f>
        <v>42768</v>
      </c>
      <c r="J14" s="25" t="str">
        <f>IFERROR(VLOOKUP(I14,FeiertageBW[#All],2,FALSE),"")</f>
        <v/>
      </c>
      <c r="K14" s="8"/>
      <c r="L14" s="8"/>
      <c r="M14" s="8"/>
      <c r="N14" s="8"/>
      <c r="O14" s="32"/>
      <c r="P14" s="429">
        <f>IF(P22-4&lt;(DATE(Kalenderjahr,3,1)),"",P22-4)</f>
        <v>42796</v>
      </c>
      <c r="Q14" s="289" t="str">
        <f>IFERROR(VLOOKUP(P14,FeiertageBW[#All],2,FALSE),"")</f>
        <v/>
      </c>
      <c r="R14" s="8"/>
      <c r="S14" s="8"/>
      <c r="T14" s="8"/>
      <c r="U14" s="8"/>
      <c r="V14" s="32"/>
      <c r="W14" s="424" t="str">
        <f>IF(W22-4&lt;(DATE(Kalenderjahr,4,1)),"",W22-4)</f>
        <v/>
      </c>
      <c r="X14" s="25" t="str">
        <f>IFERROR(VLOOKUP(W14,FeiertageBW[#All],2,FALSE),"")</f>
        <v/>
      </c>
      <c r="Y14" s="8"/>
      <c r="Z14" s="8"/>
      <c r="AA14" s="8"/>
      <c r="AB14" s="8"/>
      <c r="AC14" s="32"/>
      <c r="AD14" s="424" t="str">
        <f>IF(AD22-4&lt;(DATE(Kalenderjahr,5,1)),"",AD22-4)</f>
        <v/>
      </c>
      <c r="AE14" s="25" t="str">
        <f>IFERROR(VLOOKUP(AD14,FeiertageBW[#All],2,FALSE),"")</f>
        <v/>
      </c>
      <c r="AF14" s="8"/>
      <c r="AG14" s="8"/>
      <c r="AH14" s="8"/>
      <c r="AI14" s="8"/>
      <c r="AJ14" s="32"/>
      <c r="AK14" s="424">
        <f>IF(AK22-4&lt;(DATE(Kalenderjahr,6,1)),"",AK22-4)</f>
        <v>42887</v>
      </c>
      <c r="AL14" s="25" t="str">
        <f>IFERROR(VLOOKUP(AK14,FeiertageBW[#All],2,FALSE),"")</f>
        <v/>
      </c>
      <c r="AM14" s="8"/>
      <c r="AN14" s="8"/>
      <c r="AO14" s="8"/>
      <c r="AP14" s="8"/>
      <c r="AQ14" s="32"/>
      <c r="AR14" s="424" t="str">
        <f>IF(AR22-4&lt;(DATE(Kalenderjahr,7,1)),"",AR22-4)</f>
        <v/>
      </c>
      <c r="AS14" s="25" t="str">
        <f>IFERROR(VLOOKUP(AR14,FeiertageBW[#All],2,FALSE),"")</f>
        <v/>
      </c>
      <c r="AT14" s="8"/>
      <c r="AU14" s="8"/>
      <c r="AV14" s="8"/>
      <c r="AW14" s="8"/>
      <c r="AX14" s="32"/>
      <c r="AY14" s="424">
        <f>IF(AY22-4&lt;(DATE(Kalenderjahr,8,1)),"",AY22-4)</f>
        <v>42950</v>
      </c>
      <c r="AZ14" s="25" t="str">
        <f>IFERROR(VLOOKUP(AY14,FeiertageBW[#All],2,FALSE),"")</f>
        <v/>
      </c>
      <c r="BA14" s="8"/>
      <c r="BB14" s="8"/>
      <c r="BC14" s="8"/>
      <c r="BD14" s="8"/>
      <c r="BE14" s="32"/>
      <c r="BF14" s="424" t="str">
        <f>IF(BF22-4&lt;(DATE(Kalenderjahr,9,1)),"",BF22-4)</f>
        <v/>
      </c>
      <c r="BG14" s="25" t="str">
        <f>IFERROR(VLOOKUP(BF14,FeiertageBW[#All],2,FALSE),"")</f>
        <v/>
      </c>
      <c r="BH14" s="8"/>
      <c r="BI14" s="8"/>
      <c r="BJ14" s="8"/>
      <c r="BK14" s="8"/>
      <c r="BL14" s="32"/>
      <c r="BM14" s="424" t="str">
        <f>IF(BM22-4&lt;(DATE(Kalenderjahr,10,1)),"",BM22-4)</f>
        <v/>
      </c>
      <c r="BN14" s="25" t="str">
        <f>IFERROR(VLOOKUP(BM14,FeiertageBW[#All],2,FALSE),"")</f>
        <v/>
      </c>
      <c r="BO14" s="8"/>
      <c r="BP14" s="8"/>
      <c r="BQ14" s="8"/>
      <c r="BR14" s="8"/>
      <c r="BS14" s="32"/>
      <c r="BT14" s="424">
        <f>IF(BT22-4&lt;(DATE(Kalenderjahr,11,1)),"",BT22-4)</f>
        <v>43041</v>
      </c>
      <c r="BU14" s="25" t="str">
        <f>IFERROR(VLOOKUP(BT14,FeiertageBW[#All],2,FALSE),"")</f>
        <v/>
      </c>
      <c r="BV14" s="8"/>
      <c r="BW14" s="8"/>
      <c r="BX14" s="8"/>
      <c r="BY14" s="8"/>
      <c r="BZ14" s="32"/>
      <c r="CA14" s="424" t="str">
        <f>IF(CA22-4&lt;(DATE(Kalenderjahr,12,1)),"",CA22-4)</f>
        <v/>
      </c>
      <c r="CB14" s="25" t="str">
        <f>IFERROR(VLOOKUP(CA14,FeiertageBW[#All],2,FALSE),"")</f>
        <v/>
      </c>
      <c r="CC14" s="8"/>
      <c r="CD14" s="8"/>
      <c r="CE14" s="8"/>
      <c r="CF14" s="8"/>
      <c r="CG14" s="32"/>
    </row>
    <row r="15" spans="1:85" s="26" customFormat="1" ht="15" customHeight="1" x14ac:dyDescent="0.25">
      <c r="A15" s="427"/>
      <c r="B15" s="443"/>
      <c r="C15" s="45" t="str">
        <f>IFERROR(VLOOKUP(B14,Ereignistabelle[],2,FALSE),"")</f>
        <v/>
      </c>
      <c r="D15" s="42"/>
      <c r="E15" s="42"/>
      <c r="F15" s="42"/>
      <c r="G15" s="42"/>
      <c r="H15" s="35"/>
      <c r="I15" s="443"/>
      <c r="J15" s="41" t="str">
        <f>IFERROR(VLOOKUP(I14,Ereignistabelle[],2,FALSE),"")</f>
        <v/>
      </c>
      <c r="K15" s="42"/>
      <c r="L15" s="42"/>
      <c r="M15" s="42"/>
      <c r="N15" s="42"/>
      <c r="O15" s="35"/>
      <c r="P15" s="446"/>
      <c r="Q15" s="290" t="str">
        <f>IFERROR(VLOOKUP(P14,Ereignistabelle[],2,FALSE),"")</f>
        <v/>
      </c>
      <c r="R15" s="42"/>
      <c r="S15" s="42"/>
      <c r="T15" s="42"/>
      <c r="U15" s="42"/>
      <c r="V15" s="35"/>
      <c r="W15" s="443"/>
      <c r="X15" s="41" t="str">
        <f>IFERROR(VLOOKUP(W14,Ereignistabelle[],2,FALSE),"")</f>
        <v/>
      </c>
      <c r="Y15" s="42"/>
      <c r="Z15" s="42"/>
      <c r="AA15" s="42"/>
      <c r="AB15" s="42"/>
      <c r="AC15" s="35"/>
      <c r="AD15" s="443"/>
      <c r="AE15" s="41" t="str">
        <f>IFERROR(VLOOKUP(AD14,Ereignistabelle[],2,FALSE),"")</f>
        <v/>
      </c>
      <c r="AF15" s="42"/>
      <c r="AG15" s="42"/>
      <c r="AH15" s="42"/>
      <c r="AI15" s="42"/>
      <c r="AJ15" s="35"/>
      <c r="AK15" s="443"/>
      <c r="AL15" s="41" t="str">
        <f>IFERROR(VLOOKUP(AK14,Ereignistabelle[],2,FALSE),"")</f>
        <v/>
      </c>
      <c r="AM15" s="42"/>
      <c r="AN15" s="42"/>
      <c r="AO15" s="42"/>
      <c r="AP15" s="42"/>
      <c r="AQ15" s="35"/>
      <c r="AR15" s="443"/>
      <c r="AS15" s="41" t="str">
        <f>IFERROR(VLOOKUP(AR14,Ereignistabelle[],2,FALSE),"")</f>
        <v/>
      </c>
      <c r="AT15" s="42"/>
      <c r="AU15" s="42"/>
      <c r="AV15" s="42"/>
      <c r="AW15" s="42"/>
      <c r="AX15" s="35"/>
      <c r="AY15" s="443"/>
      <c r="AZ15" s="41" t="str">
        <f>IFERROR(VLOOKUP(AY14,Ereignistabelle[],2,FALSE),"")</f>
        <v/>
      </c>
      <c r="BA15" s="42"/>
      <c r="BB15" s="42"/>
      <c r="BC15" s="42"/>
      <c r="BD15" s="42"/>
      <c r="BE15" s="35"/>
      <c r="BF15" s="443"/>
      <c r="BG15" s="41" t="str">
        <f>IFERROR(VLOOKUP(BF14,Ereignistabelle[],2,FALSE),"")</f>
        <v/>
      </c>
      <c r="BH15" s="42"/>
      <c r="BI15" s="42"/>
      <c r="BJ15" s="42"/>
      <c r="BK15" s="42"/>
      <c r="BL15" s="35"/>
      <c r="BM15" s="443"/>
      <c r="BN15" s="41" t="str">
        <f>IFERROR(VLOOKUP(BM14,Ereignistabelle[],2,FALSE),"")</f>
        <v/>
      </c>
      <c r="BO15" s="42"/>
      <c r="BP15" s="42"/>
      <c r="BQ15" s="42"/>
      <c r="BR15" s="42"/>
      <c r="BS15" s="35"/>
      <c r="BT15" s="443"/>
      <c r="BU15" s="41" t="str">
        <f>IFERROR(VLOOKUP(BT14,Ereignistabelle[],2,FALSE),"")</f>
        <v/>
      </c>
      <c r="BV15" s="42"/>
      <c r="BW15" s="42"/>
      <c r="BX15" s="42"/>
      <c r="BY15" s="42"/>
      <c r="BZ15" s="35"/>
      <c r="CA15" s="443"/>
      <c r="CB15" s="41" t="str">
        <f>IFERROR(VLOOKUP(CA14,Ereignistabelle[],2,FALSE),"")</f>
        <v/>
      </c>
      <c r="CC15" s="42"/>
      <c r="CD15" s="42"/>
      <c r="CE15" s="42"/>
      <c r="CF15" s="42"/>
      <c r="CG15" s="35"/>
    </row>
    <row r="16" spans="1:85" ht="15" customHeight="1" x14ac:dyDescent="0.25">
      <c r="A16" s="427" t="s">
        <v>15</v>
      </c>
      <c r="B16" s="424" t="str">
        <f t="shared" ref="B16" si="0">IF(B22-3&lt;(DATE(Kalenderjahr,1,1)),"",B22-3)</f>
        <v/>
      </c>
      <c r="C16" s="25" t="str">
        <f>IFERROR(VLOOKUP(B16,FeiertageBW[#All],2,FALSE),"")</f>
        <v/>
      </c>
      <c r="D16" s="8"/>
      <c r="E16" s="8"/>
      <c r="F16" s="8"/>
      <c r="G16" s="8"/>
      <c r="H16" s="32" t="str">
        <f>IF(B16&lt;&gt;"",TRUNC((B16-WEEKDAY(B16,2)-DATE(YEAR(B16+4-WEEKDAY(B16,2)),1,-10))/7)&amp;"","")</f>
        <v/>
      </c>
      <c r="I16" s="424">
        <f>IF(I22-3&lt;(DATE(Kalenderjahr,2,1)),"",I22-3)</f>
        <v>42769</v>
      </c>
      <c r="J16" s="25" t="str">
        <f>IFERROR(VLOOKUP(I16,FeiertageBW[#All],2,FALSE),"")</f>
        <v/>
      </c>
      <c r="K16" s="8"/>
      <c r="L16" s="8"/>
      <c r="M16" s="8"/>
      <c r="N16" s="8"/>
      <c r="O16" s="32" t="str">
        <f>IF(I16&lt;&gt;"",TRUNC((I16-WEEKDAY(I16,2)-DATE(YEAR(I16+4-WEEKDAY(I16,2)),1,-10))/7)&amp;"","")</f>
        <v>5</v>
      </c>
      <c r="P16" s="429">
        <f>IF(P22-3&lt;(DATE(Kalenderjahr,3,1)),"",P22-3)</f>
        <v>42797</v>
      </c>
      <c r="Q16" s="289" t="str">
        <f>IFERROR(VLOOKUP(P16,FeiertageBW[#All],2,FALSE),"")</f>
        <v/>
      </c>
      <c r="R16" s="8"/>
      <c r="S16" s="8"/>
      <c r="T16" s="8"/>
      <c r="U16" s="8"/>
      <c r="V16" s="32" t="str">
        <f>IF(P16&lt;&gt;"",TRUNC((P16-WEEKDAY(P16,2)-DATE(YEAR(P16+4-WEEKDAY(P16,2)),1,-10))/7)&amp;"","")</f>
        <v>9</v>
      </c>
      <c r="W16" s="424" t="str">
        <f>IF(W22-3&lt;(DATE(Kalenderjahr,4,1)),"",W22-3)</f>
        <v/>
      </c>
      <c r="X16" s="25" t="str">
        <f>IFERROR(VLOOKUP(W16,FeiertageBW[#All],2,FALSE),"")</f>
        <v/>
      </c>
      <c r="Y16" s="8"/>
      <c r="Z16" s="8"/>
      <c r="AA16" s="8"/>
      <c r="AB16" s="8"/>
      <c r="AC16" s="32" t="str">
        <f>IF(W16&lt;&gt;"",TRUNC((W16-WEEKDAY(W16,2)-DATE(YEAR(W16+4-WEEKDAY(W16,2)),1,-10))/7)&amp;"","")</f>
        <v/>
      </c>
      <c r="AD16" s="424" t="str">
        <f>IF(AD22-3&lt;(DATE(Kalenderjahr,5,1)),"",AD22-3)</f>
        <v/>
      </c>
      <c r="AE16" s="25" t="str">
        <f>IFERROR(VLOOKUP(AD16,FeiertageBW[#All],2,FALSE),"")</f>
        <v/>
      </c>
      <c r="AF16" s="8"/>
      <c r="AG16" s="8"/>
      <c r="AH16" s="8"/>
      <c r="AI16" s="8"/>
      <c r="AJ16" s="32" t="str">
        <f>IF(AD16&lt;&gt;"",TRUNC((AD16-WEEKDAY(AD16,2)-DATE(YEAR(AD16+4-WEEKDAY(AD16,2)),1,-10))/7)&amp;"","")</f>
        <v/>
      </c>
      <c r="AK16" s="424">
        <f>IF(AK22-3&lt;(DATE(Kalenderjahr,6,1)),"",AK22-3)</f>
        <v>42888</v>
      </c>
      <c r="AL16" s="25" t="str">
        <f>IFERROR(VLOOKUP(AK16,FeiertageBW[#All],2,FALSE),"")</f>
        <v/>
      </c>
      <c r="AM16" s="8"/>
      <c r="AN16" s="8"/>
      <c r="AO16" s="8"/>
      <c r="AP16" s="8"/>
      <c r="AQ16" s="32" t="str">
        <f>IF(AK16&lt;&gt;"",TRUNC((AK16-WEEKDAY(AK16,2)-DATE(YEAR(AK16+4-WEEKDAY(AK16,2)),1,-10))/7)&amp;"","")</f>
        <v>22</v>
      </c>
      <c r="AR16" s="424" t="str">
        <f>IF(AR22-3&lt;(DATE(Kalenderjahr,7,1)),"",AR22-3)</f>
        <v/>
      </c>
      <c r="AS16" s="25" t="str">
        <f>IFERROR(VLOOKUP(AR16,FeiertageBW[#All],2,FALSE),"")</f>
        <v/>
      </c>
      <c r="AT16" s="8"/>
      <c r="AU16" s="8"/>
      <c r="AV16" s="8"/>
      <c r="AW16" s="8"/>
      <c r="AX16" s="32" t="str">
        <f>IF(AR16&lt;&gt;"",TRUNC((AR16-WEEKDAY(AR16,2)-DATE(YEAR(AR16+4-WEEKDAY(AR16,2)),1,-10))/7)&amp;"","")</f>
        <v/>
      </c>
      <c r="AY16" s="424">
        <f>IF(AY22-3&lt;(DATE(Kalenderjahr,8,1)),"",AY22-3)</f>
        <v>42951</v>
      </c>
      <c r="AZ16" s="25" t="str">
        <f>IFERROR(VLOOKUP(AY16,FeiertageBW[#All],2,FALSE),"")</f>
        <v/>
      </c>
      <c r="BA16" s="8"/>
      <c r="BB16" s="8"/>
      <c r="BC16" s="8"/>
      <c r="BD16" s="8"/>
      <c r="BE16" s="32" t="str">
        <f>IF(AY16&lt;&gt;"",TRUNC((AY16-WEEKDAY(AY16,2)-DATE(YEAR(AY16+4-WEEKDAY(AY16,2)),1,-10))/7)&amp;"","")</f>
        <v>31</v>
      </c>
      <c r="BF16" s="424">
        <f>IF(BF22-3&lt;(DATE(Kalenderjahr,9,1)),"",BF22-3)</f>
        <v>42979</v>
      </c>
      <c r="BG16" s="25" t="str">
        <f>IFERROR(VLOOKUP(BF16,FeiertageBW[#All],2,FALSE),"")</f>
        <v/>
      </c>
      <c r="BH16" s="8"/>
      <c r="BI16" s="8"/>
      <c r="BJ16" s="8"/>
      <c r="BK16" s="8"/>
      <c r="BL16" s="32" t="str">
        <f>IF(BF16&lt;&gt;"",TRUNC((BF16-WEEKDAY(BF16,2)-DATE(YEAR(BF16+4-WEEKDAY(BF16,2)),1,-10))/7)&amp;"","")</f>
        <v>35</v>
      </c>
      <c r="BM16" s="424" t="str">
        <f>IF(BM22-3&lt;(DATE(Kalenderjahr,10,1)),"",BM22-3)</f>
        <v/>
      </c>
      <c r="BN16" s="25" t="str">
        <f>IFERROR(VLOOKUP(BM16,FeiertageBW[#All],2,FALSE),"")</f>
        <v/>
      </c>
      <c r="BO16" s="8"/>
      <c r="BP16" s="8"/>
      <c r="BQ16" s="8"/>
      <c r="BR16" s="8"/>
      <c r="BS16" s="32" t="str">
        <f>IF(BM16&lt;&gt;"",TRUNC((BM16-WEEKDAY(BM16,2)-DATE(YEAR(BM16+4-WEEKDAY(BM16,2)),1,-10))/7)&amp;"","")</f>
        <v/>
      </c>
      <c r="BT16" s="424">
        <f>IF(BT22-3&lt;(DATE(Kalenderjahr,11,1)),"",BT22-3)</f>
        <v>43042</v>
      </c>
      <c r="BU16" s="25" t="str">
        <f>IFERROR(VLOOKUP(BT16,FeiertageBW[#All],2,FALSE),"")</f>
        <v/>
      </c>
      <c r="BV16" s="8"/>
      <c r="BW16" s="8"/>
      <c r="BX16" s="8"/>
      <c r="BY16" s="8"/>
      <c r="BZ16" s="32" t="str">
        <f>IF(BT16&lt;&gt;"",TRUNC((BT16-WEEKDAY(BT16,2)-DATE(YEAR(BT16+4-WEEKDAY(BT16,2)),1,-10))/7)&amp;"","")</f>
        <v>44</v>
      </c>
      <c r="CA16" s="424">
        <f>IF(CA22-3&lt;(DATE(Kalenderjahr,12,1)),"",CA22-3)</f>
        <v>43070</v>
      </c>
      <c r="CB16" s="25" t="str">
        <f>IFERROR(VLOOKUP(CA16,FeiertageBW[#All],2,FALSE),"")</f>
        <v/>
      </c>
      <c r="CC16" s="8"/>
      <c r="CD16" s="8"/>
      <c r="CE16" s="8"/>
      <c r="CF16" s="8"/>
      <c r="CG16" s="32" t="str">
        <f>IF(CA16&lt;&gt;"",TRUNC((CA16-WEEKDAY(CA16,2)-DATE(YEAR(CA16+4-WEEKDAY(CA16,2)),1,-10))/7)&amp;"","")</f>
        <v>48</v>
      </c>
    </row>
    <row r="17" spans="1:85" s="26" customFormat="1" ht="15" customHeight="1" x14ac:dyDescent="0.25">
      <c r="A17" s="427"/>
      <c r="B17" s="443"/>
      <c r="C17" s="45" t="str">
        <f>IFERROR(VLOOKUP(B16,Ereignistabelle[],2,FALSE),"")</f>
        <v/>
      </c>
      <c r="D17" s="42"/>
      <c r="E17" s="42"/>
      <c r="F17" s="42"/>
      <c r="G17" s="42"/>
      <c r="H17" s="35"/>
      <c r="I17" s="443"/>
      <c r="J17" s="41" t="str">
        <f>IFERROR(VLOOKUP(I16,Ereignistabelle[],2,FALSE),"")</f>
        <v/>
      </c>
      <c r="K17" s="42"/>
      <c r="L17" s="42"/>
      <c r="M17" s="42"/>
      <c r="N17" s="42"/>
      <c r="O17" s="35"/>
      <c r="P17" s="446"/>
      <c r="Q17" s="290" t="str">
        <f>IFERROR(VLOOKUP(P16,Ereignistabelle[],2,FALSE),"")</f>
        <v/>
      </c>
      <c r="R17" s="42"/>
      <c r="S17" s="42"/>
      <c r="T17" s="42"/>
      <c r="U17" s="42"/>
      <c r="V17" s="35"/>
      <c r="W17" s="443"/>
      <c r="X17" s="41" t="str">
        <f>IFERROR(VLOOKUP(W16,Ereignistabelle[],2,FALSE),"")</f>
        <v/>
      </c>
      <c r="Y17" s="42"/>
      <c r="Z17" s="42"/>
      <c r="AA17" s="42"/>
      <c r="AB17" s="42"/>
      <c r="AC17" s="35"/>
      <c r="AD17" s="443"/>
      <c r="AE17" s="41" t="str">
        <f>IFERROR(VLOOKUP(AD16,Ereignistabelle[],2,FALSE),"")</f>
        <v/>
      </c>
      <c r="AF17" s="42"/>
      <c r="AG17" s="42"/>
      <c r="AH17" s="42"/>
      <c r="AI17" s="42"/>
      <c r="AJ17" s="35"/>
      <c r="AK17" s="443"/>
      <c r="AL17" s="41" t="str">
        <f>IFERROR(VLOOKUP(AK16,Ereignistabelle[],2,FALSE),"")</f>
        <v/>
      </c>
      <c r="AM17" s="42"/>
      <c r="AN17" s="42"/>
      <c r="AO17" s="42"/>
      <c r="AP17" s="42"/>
      <c r="AQ17" s="35"/>
      <c r="AR17" s="443"/>
      <c r="AS17" s="41" t="str">
        <f>IFERROR(VLOOKUP(AR16,Ereignistabelle[],2,FALSE),"")</f>
        <v/>
      </c>
      <c r="AT17" s="42"/>
      <c r="AU17" s="42"/>
      <c r="AV17" s="42"/>
      <c r="AW17" s="42"/>
      <c r="AX17" s="35"/>
      <c r="AY17" s="443"/>
      <c r="AZ17" s="41" t="str">
        <f>IFERROR(VLOOKUP(AY16,Ereignistabelle[],2,FALSE),"")</f>
        <v/>
      </c>
      <c r="BA17" s="42"/>
      <c r="BB17" s="42"/>
      <c r="BC17" s="42"/>
      <c r="BD17" s="42"/>
      <c r="BE17" s="35"/>
      <c r="BF17" s="443"/>
      <c r="BG17" s="41" t="str">
        <f>IFERROR(VLOOKUP(BF16,Ereignistabelle[],2,FALSE),"")</f>
        <v/>
      </c>
      <c r="BH17" s="42"/>
      <c r="BI17" s="42"/>
      <c r="BJ17" s="42"/>
      <c r="BK17" s="42"/>
      <c r="BL17" s="35"/>
      <c r="BM17" s="443"/>
      <c r="BN17" s="41" t="str">
        <f>IFERROR(VLOOKUP(BM16,Ereignistabelle[],2,FALSE),"")</f>
        <v/>
      </c>
      <c r="BO17" s="42"/>
      <c r="BP17" s="42"/>
      <c r="BQ17" s="42"/>
      <c r="BR17" s="42"/>
      <c r="BS17" s="35"/>
      <c r="BT17" s="443"/>
      <c r="BU17" s="41" t="str">
        <f>IFERROR(VLOOKUP(BT16,Ereignistabelle[],2,FALSE),"")</f>
        <v/>
      </c>
      <c r="BV17" s="42"/>
      <c r="BW17" s="42"/>
      <c r="BX17" s="42"/>
      <c r="BY17" s="42"/>
      <c r="BZ17" s="35"/>
      <c r="CA17" s="443"/>
      <c r="CB17" s="41" t="str">
        <f>IFERROR(VLOOKUP(CA16,Ereignistabelle[],2,FALSE),"")</f>
        <v/>
      </c>
      <c r="CC17" s="42"/>
      <c r="CD17" s="42"/>
      <c r="CE17" s="42"/>
      <c r="CF17" s="42"/>
      <c r="CG17" s="35"/>
    </row>
    <row r="18" spans="1:85" ht="15" customHeight="1" x14ac:dyDescent="0.25">
      <c r="A18" s="450" t="s">
        <v>16</v>
      </c>
      <c r="B18" s="444" t="str">
        <f>IF(B22-2&lt;(DATE(Kalenderjahr,1,1)),"",B22-2)</f>
        <v/>
      </c>
      <c r="C18" s="27" t="str">
        <f>IFERROR(VLOOKUP(B18,FeiertageBW[#All],2,FALSE),"")</f>
        <v/>
      </c>
      <c r="D18" s="21"/>
      <c r="E18" s="21"/>
      <c r="F18" s="21"/>
      <c r="G18" s="21"/>
      <c r="H18" s="36"/>
      <c r="I18" s="444">
        <f>IF(I22-2&lt;(DATE(Kalenderjahr,2,1)),"",I22-2)</f>
        <v>42770</v>
      </c>
      <c r="J18" s="27" t="str">
        <f>IFERROR(VLOOKUP(I18,FeiertageBW[#All],2,FALSE),"")</f>
        <v/>
      </c>
      <c r="K18" s="21"/>
      <c r="L18" s="21"/>
      <c r="M18" s="21"/>
      <c r="N18" s="21"/>
      <c r="O18" s="36"/>
      <c r="P18" s="444">
        <f>IF(P22-2&lt;(DATE(Kalenderjahr,3,1)),"",P22-2)</f>
        <v>42798</v>
      </c>
      <c r="Q18" s="27" t="str">
        <f>IFERROR(VLOOKUP(P18,FeiertageBW[#All],2,FALSE),"")</f>
        <v/>
      </c>
      <c r="R18" s="21"/>
      <c r="S18" s="21"/>
      <c r="T18" s="21"/>
      <c r="U18" s="21"/>
      <c r="V18" s="36"/>
      <c r="W18" s="444">
        <f>IF(W22-2&lt;(DATE(Kalenderjahr,4,1)),"",W22-2)</f>
        <v>42826</v>
      </c>
      <c r="X18" s="27" t="str">
        <f>IFERROR(VLOOKUP(W18,FeiertageBW[#All],2,FALSE),"")</f>
        <v/>
      </c>
      <c r="Y18" s="21"/>
      <c r="Z18" s="21"/>
      <c r="AA18" s="21"/>
      <c r="AB18" s="21"/>
      <c r="AC18" s="36"/>
      <c r="AD18" s="444" t="str">
        <f>IF(AD22-2&lt;(DATE(Kalenderjahr,5,1)),"",AD22-2)</f>
        <v/>
      </c>
      <c r="AE18" s="27" t="str">
        <f>IFERROR(VLOOKUP(AD18,FeiertageBW[#All],2,FALSE),"")</f>
        <v/>
      </c>
      <c r="AF18" s="21"/>
      <c r="AG18" s="21"/>
      <c r="AH18" s="21"/>
      <c r="AI18" s="21"/>
      <c r="AJ18" s="36"/>
      <c r="AK18" s="444">
        <f>IF(AK22-2&lt;(DATE(Kalenderjahr,6,1)),"",AK22-2)</f>
        <v>42889</v>
      </c>
      <c r="AL18" s="27" t="str">
        <f>IFERROR(VLOOKUP(AK18,FeiertageBW[#All],2,FALSE),"")</f>
        <v/>
      </c>
      <c r="AM18" s="21"/>
      <c r="AN18" s="21"/>
      <c r="AO18" s="21"/>
      <c r="AP18" s="21"/>
      <c r="AQ18" s="36"/>
      <c r="AR18" s="444">
        <f>IF(AR22-2&lt;(DATE(Kalenderjahr,7,1)),"",AR22-2)</f>
        <v>42917</v>
      </c>
      <c r="AS18" s="27" t="str">
        <f>IFERROR(VLOOKUP(AR18,FeiertageBW[#All],2,FALSE),"")</f>
        <v/>
      </c>
      <c r="AT18" s="21"/>
      <c r="AU18" s="21"/>
      <c r="AV18" s="21"/>
      <c r="AW18" s="21"/>
      <c r="AX18" s="36"/>
      <c r="AY18" s="444">
        <f>IF(AY22-2&lt;(DATE(Kalenderjahr,8,1)),"",AY22-2)</f>
        <v>42952</v>
      </c>
      <c r="AZ18" s="27" t="str">
        <f>IFERROR(VLOOKUP(AY18,FeiertageBW[#All],2,FALSE),"")</f>
        <v/>
      </c>
      <c r="BA18" s="21"/>
      <c r="BB18" s="21"/>
      <c r="BC18" s="21"/>
      <c r="BD18" s="21"/>
      <c r="BE18" s="36"/>
      <c r="BF18" s="444">
        <f>IF(BF22-2&lt;(DATE(Kalenderjahr,9,1)),"",BF22-2)</f>
        <v>42980</v>
      </c>
      <c r="BG18" s="27" t="str">
        <f>IFERROR(VLOOKUP(BF18,FeiertageBW[#All],2,FALSE),"")</f>
        <v/>
      </c>
      <c r="BH18" s="21"/>
      <c r="BI18" s="21"/>
      <c r="BJ18" s="21"/>
      <c r="BK18" s="21"/>
      <c r="BL18" s="36"/>
      <c r="BM18" s="444" t="str">
        <f>IF(BM22-2&lt;(DATE(Kalenderjahr,10,1)),"",BM22-2)</f>
        <v/>
      </c>
      <c r="BN18" s="27" t="str">
        <f>IFERROR(VLOOKUP(BM18,FeiertageBW[#All],2,FALSE),"")</f>
        <v/>
      </c>
      <c r="BO18" s="21"/>
      <c r="BP18" s="21"/>
      <c r="BQ18" s="21"/>
      <c r="BR18" s="21"/>
      <c r="BS18" s="36"/>
      <c r="BT18" s="444">
        <f>IF(BT22-2&lt;(DATE(Kalenderjahr,11,1)),"",BT22-2)</f>
        <v>43043</v>
      </c>
      <c r="BU18" s="27" t="str">
        <f>IFERROR(VLOOKUP(BT18,FeiertageBW[#All],2,FALSE),"")</f>
        <v/>
      </c>
      <c r="BV18" s="21"/>
      <c r="BW18" s="21"/>
      <c r="BX18" s="21"/>
      <c r="BY18" s="21"/>
      <c r="BZ18" s="36"/>
      <c r="CA18" s="444">
        <f>IF(CA22-2&lt;(DATE(Kalenderjahr,12,1)),"",CA22-2)</f>
        <v>43071</v>
      </c>
      <c r="CB18" s="27" t="str">
        <f>IFERROR(VLOOKUP(CA18,FeiertageBW[#All],2,FALSE),"")</f>
        <v/>
      </c>
      <c r="CC18" s="21"/>
      <c r="CD18" s="21"/>
      <c r="CE18" s="21"/>
      <c r="CF18" s="21"/>
      <c r="CG18" s="36"/>
    </row>
    <row r="19" spans="1:85" s="26" customFormat="1" ht="15" customHeight="1" x14ac:dyDescent="0.25">
      <c r="A19" s="450"/>
      <c r="B19" s="445"/>
      <c r="C19" s="169" t="str">
        <f>IFERROR(VLOOKUP(B18,Ereignistabelle[],2,FALSE),"")</f>
        <v/>
      </c>
      <c r="D19" s="44"/>
      <c r="E19" s="44"/>
      <c r="F19" s="44"/>
      <c r="G19" s="44"/>
      <c r="H19" s="37"/>
      <c r="I19" s="445"/>
      <c r="J19" s="43" t="str">
        <f>IFERROR(VLOOKUP(I18,Ereignistabelle[],2,FALSE),"")</f>
        <v/>
      </c>
      <c r="K19" s="44"/>
      <c r="L19" s="44"/>
      <c r="M19" s="44"/>
      <c r="N19" s="44"/>
      <c r="O19" s="37"/>
      <c r="P19" s="445"/>
      <c r="Q19" s="43" t="str">
        <f>IFERROR(VLOOKUP(P18,Ereignistabelle[],2,FALSE),"")</f>
        <v/>
      </c>
      <c r="R19" s="44"/>
      <c r="S19" s="44"/>
      <c r="T19" s="44"/>
      <c r="U19" s="44"/>
      <c r="V19" s="37"/>
      <c r="W19" s="445"/>
      <c r="X19" s="43" t="str">
        <f>IFERROR(VLOOKUP(W18,Ereignistabelle[],2,FALSE),"")</f>
        <v/>
      </c>
      <c r="Y19" s="44"/>
      <c r="Z19" s="44"/>
      <c r="AA19" s="44"/>
      <c r="AB19" s="44"/>
      <c r="AC19" s="37"/>
      <c r="AD19" s="445"/>
      <c r="AE19" s="43" t="str">
        <f>IFERROR(VLOOKUP(AD18,Ereignistabelle[],2,FALSE),"")</f>
        <v/>
      </c>
      <c r="AF19" s="44"/>
      <c r="AG19" s="44"/>
      <c r="AH19" s="44"/>
      <c r="AI19" s="44"/>
      <c r="AJ19" s="37"/>
      <c r="AK19" s="445"/>
      <c r="AL19" s="43" t="str">
        <f>IFERROR(VLOOKUP(AK18,Ereignistabelle[],2,FALSE),"")</f>
        <v/>
      </c>
      <c r="AM19" s="44"/>
      <c r="AN19" s="44"/>
      <c r="AO19" s="44"/>
      <c r="AP19" s="44"/>
      <c r="AQ19" s="37"/>
      <c r="AR19" s="445"/>
      <c r="AS19" s="43" t="str">
        <f>IFERROR(VLOOKUP(AR18,Ereignistabelle[],2,FALSE),"")</f>
        <v/>
      </c>
      <c r="AT19" s="44"/>
      <c r="AU19" s="44"/>
      <c r="AV19" s="44"/>
      <c r="AW19" s="44"/>
      <c r="AX19" s="37"/>
      <c r="AY19" s="445"/>
      <c r="AZ19" s="43" t="str">
        <f>IFERROR(VLOOKUP(AY18,Ereignistabelle[],2,FALSE),"")</f>
        <v/>
      </c>
      <c r="BA19" s="44"/>
      <c r="BB19" s="44"/>
      <c r="BC19" s="44"/>
      <c r="BD19" s="44"/>
      <c r="BE19" s="37"/>
      <c r="BF19" s="445"/>
      <c r="BG19" s="43" t="str">
        <f>IFERROR(VLOOKUP(BF18,Ereignistabelle[],2,FALSE),"")</f>
        <v/>
      </c>
      <c r="BH19" s="44"/>
      <c r="BI19" s="44"/>
      <c r="BJ19" s="44"/>
      <c r="BK19" s="44"/>
      <c r="BL19" s="37"/>
      <c r="BM19" s="445"/>
      <c r="BN19" s="43" t="str">
        <f>IFERROR(VLOOKUP(BM18,Ereignistabelle[],2,FALSE),"")</f>
        <v/>
      </c>
      <c r="BO19" s="44"/>
      <c r="BP19" s="44"/>
      <c r="BQ19" s="44"/>
      <c r="BR19" s="44"/>
      <c r="BS19" s="37"/>
      <c r="BT19" s="445"/>
      <c r="BU19" s="43" t="str">
        <f>IFERROR(VLOOKUP(BT18,Ereignistabelle[],2,FALSE),"")</f>
        <v/>
      </c>
      <c r="BV19" s="44"/>
      <c r="BW19" s="44"/>
      <c r="BX19" s="44"/>
      <c r="BY19" s="44"/>
      <c r="BZ19" s="37"/>
      <c r="CA19" s="445"/>
      <c r="CB19" s="43" t="str">
        <f>IFERROR(VLOOKUP(CA18,Ereignistabelle[],2,FALSE),"")</f>
        <v/>
      </c>
      <c r="CC19" s="44"/>
      <c r="CD19" s="44"/>
      <c r="CE19" s="44"/>
      <c r="CF19" s="44"/>
      <c r="CG19" s="37"/>
    </row>
    <row r="20" spans="1:85" ht="15" customHeight="1" x14ac:dyDescent="0.25">
      <c r="A20" s="450" t="s">
        <v>17</v>
      </c>
      <c r="B20" s="444">
        <f>IF(B22-1&lt;(DATE(Kalenderjahr,1,1)),"",B22-1)</f>
        <v>42736</v>
      </c>
      <c r="C20" s="27" t="str">
        <f>IFERROR(VLOOKUP(B20,FeiertageBW[#All],2,FALSE),"")</f>
        <v>Neujahr</v>
      </c>
      <c r="D20" s="21"/>
      <c r="E20" s="21"/>
      <c r="F20" s="21"/>
      <c r="G20" s="21"/>
      <c r="H20" s="36"/>
      <c r="I20" s="444">
        <f>IF(I22-1&lt;(DATE(Kalenderjahr,2,1)),"",I22-1)</f>
        <v>42771</v>
      </c>
      <c r="J20" s="27" t="str">
        <f>IFERROR(VLOOKUP(I20,FeiertageBW[#All],2,FALSE),"")</f>
        <v/>
      </c>
      <c r="K20" s="21"/>
      <c r="L20" s="21"/>
      <c r="M20" s="21"/>
      <c r="N20" s="21"/>
      <c r="O20" s="36"/>
      <c r="P20" s="444">
        <f>IF(P22-1&lt;(DATE(Kalenderjahr,3,1)),"",P22-1)</f>
        <v>42799</v>
      </c>
      <c r="Q20" s="27" t="str">
        <f>IFERROR(VLOOKUP(P20,FeiertageBW[#All],2,FALSE),"")</f>
        <v/>
      </c>
      <c r="R20" s="21"/>
      <c r="S20" s="21"/>
      <c r="T20" s="21"/>
      <c r="U20" s="21"/>
      <c r="V20" s="36"/>
      <c r="W20" s="444">
        <f>IF(W22-1&lt;(DATE(Kalenderjahr,4,1)),"",W22-1)</f>
        <v>42827</v>
      </c>
      <c r="X20" s="27" t="str">
        <f>IFERROR(VLOOKUP(W20,FeiertageBW[#All],2,FALSE),"")</f>
        <v/>
      </c>
      <c r="Y20" s="21"/>
      <c r="Z20" s="21"/>
      <c r="AA20" s="21"/>
      <c r="AB20" s="21"/>
      <c r="AC20" s="36"/>
      <c r="AD20" s="444" t="str">
        <f>IF(AD22-1&lt;(DATE(Kalenderjahr,5,1)),"",AD22-1)</f>
        <v/>
      </c>
      <c r="AE20" s="27" t="str">
        <f>IFERROR(VLOOKUP(AD20,FeiertageBW[#All],2,FALSE),"")</f>
        <v/>
      </c>
      <c r="AF20" s="21"/>
      <c r="AG20" s="21"/>
      <c r="AH20" s="21"/>
      <c r="AI20" s="21"/>
      <c r="AJ20" s="36"/>
      <c r="AK20" s="444">
        <f>IF(AK22-1&lt;(DATE(Kalenderjahr,6,1)),"",AK22-1)</f>
        <v>42890</v>
      </c>
      <c r="AL20" s="27" t="str">
        <f>IFERROR(VLOOKUP(AK20,FeiertageBW[#All],2,FALSE),"")</f>
        <v>Pfingstsonntag</v>
      </c>
      <c r="AM20" s="21"/>
      <c r="AN20" s="21"/>
      <c r="AO20" s="21"/>
      <c r="AP20" s="21"/>
      <c r="AQ20" s="36"/>
      <c r="AR20" s="444">
        <f>IF(AR22-1&lt;(DATE(Kalenderjahr,7,1)),"",AR22-1)</f>
        <v>42918</v>
      </c>
      <c r="AS20" s="27" t="str">
        <f>IFERROR(VLOOKUP(AR20,FeiertageBW[#All],2,FALSE),"")</f>
        <v/>
      </c>
      <c r="AT20" s="21"/>
      <c r="AU20" s="21"/>
      <c r="AV20" s="21"/>
      <c r="AW20" s="21"/>
      <c r="AX20" s="36"/>
      <c r="AY20" s="444">
        <f>IF(AY22-1&lt;(DATE(Kalenderjahr,8,1)),"",AY22-1)</f>
        <v>42953</v>
      </c>
      <c r="AZ20" s="27" t="str">
        <f>IFERROR(VLOOKUP(AY20,FeiertageBW[#All],2,FALSE),"")</f>
        <v/>
      </c>
      <c r="BA20" s="21"/>
      <c r="BB20" s="21"/>
      <c r="BC20" s="21"/>
      <c r="BD20" s="21"/>
      <c r="BE20" s="36"/>
      <c r="BF20" s="444">
        <f>IF(BF22-1&lt;(DATE(Kalenderjahr,9,1)),"",BF22-1)</f>
        <v>42981</v>
      </c>
      <c r="BG20" s="27" t="str">
        <f>IFERROR(VLOOKUP(BF20,FeiertageBW[#All],2,FALSE),"")</f>
        <v/>
      </c>
      <c r="BH20" s="21"/>
      <c r="BI20" s="21"/>
      <c r="BJ20" s="21"/>
      <c r="BK20" s="21"/>
      <c r="BL20" s="36"/>
      <c r="BM20" s="444">
        <f>IF(BM22-1&lt;(DATE(Kalenderjahr,10,1)),"",BM22-1)</f>
        <v>43009</v>
      </c>
      <c r="BN20" s="27" t="str">
        <f>IFERROR(VLOOKUP(BM20,FeiertageBW[#All],2,FALSE),"")</f>
        <v/>
      </c>
      <c r="BO20" s="21"/>
      <c r="BP20" s="21"/>
      <c r="BQ20" s="21"/>
      <c r="BR20" s="21"/>
      <c r="BS20" s="36"/>
      <c r="BT20" s="444">
        <f>IF(BT22-1&lt;(DATE(Kalenderjahr,11,1)),"",BT22-1)</f>
        <v>43044</v>
      </c>
      <c r="BU20" s="27" t="str">
        <f>IFERROR(VLOOKUP(BT20,FeiertageBW[#All],2,FALSE),"")</f>
        <v/>
      </c>
      <c r="BV20" s="21"/>
      <c r="BW20" s="21"/>
      <c r="BX20" s="21"/>
      <c r="BY20" s="21"/>
      <c r="BZ20" s="36"/>
      <c r="CA20" s="444">
        <f>IF(CA22-1&lt;(DATE(Kalenderjahr,12,1)),"",CA22-1)</f>
        <v>43072</v>
      </c>
      <c r="CB20" s="27" t="str">
        <f>IFERROR(VLOOKUP(CA20,FeiertageBW[#All],2,FALSE),"")</f>
        <v>1. Advent</v>
      </c>
      <c r="CC20" s="21"/>
      <c r="CD20" s="21"/>
      <c r="CE20" s="21"/>
      <c r="CF20" s="21"/>
      <c r="CG20" s="36"/>
    </row>
    <row r="21" spans="1:85" s="26" customFormat="1" ht="15" customHeight="1" x14ac:dyDescent="0.25">
      <c r="A21" s="450"/>
      <c r="B21" s="445"/>
      <c r="C21" s="169" t="str">
        <f>IFERROR(VLOOKUP(B20,Ereignistabelle[],2,FALSE),"")</f>
        <v/>
      </c>
      <c r="D21" s="44"/>
      <c r="E21" s="44"/>
      <c r="F21" s="44"/>
      <c r="G21" s="44"/>
      <c r="H21" s="37"/>
      <c r="I21" s="445"/>
      <c r="J21" s="43" t="str">
        <f>IFERROR(VLOOKUP(I20,Ereignistabelle[],2,FALSE),"")</f>
        <v/>
      </c>
      <c r="K21" s="44"/>
      <c r="L21" s="44"/>
      <c r="M21" s="44"/>
      <c r="N21" s="44"/>
      <c r="O21" s="37"/>
      <c r="P21" s="445"/>
      <c r="Q21" s="43" t="str">
        <f>IFERROR(VLOOKUP(P20,Ereignistabelle[],2,FALSE),"")</f>
        <v/>
      </c>
      <c r="R21" s="44"/>
      <c r="S21" s="44"/>
      <c r="T21" s="44"/>
      <c r="U21" s="44"/>
      <c r="V21" s="37"/>
      <c r="W21" s="445"/>
      <c r="X21" s="43" t="str">
        <f>IFERROR(VLOOKUP(W20,Ereignistabelle[],2,FALSE),"")</f>
        <v/>
      </c>
      <c r="Y21" s="44"/>
      <c r="Z21" s="44"/>
      <c r="AA21" s="44"/>
      <c r="AB21" s="44"/>
      <c r="AC21" s="37"/>
      <c r="AD21" s="445"/>
      <c r="AE21" s="43" t="str">
        <f>IFERROR(VLOOKUP(AD20,Ereignistabelle[],2,FALSE),"")</f>
        <v/>
      </c>
      <c r="AF21" s="44"/>
      <c r="AG21" s="44"/>
      <c r="AH21" s="44"/>
      <c r="AI21" s="44"/>
      <c r="AJ21" s="37"/>
      <c r="AK21" s="445"/>
      <c r="AL21" s="43" t="str">
        <f>IFERROR(VLOOKUP(AK20,Ereignistabelle[],2,FALSE),"")</f>
        <v/>
      </c>
      <c r="AM21" s="44"/>
      <c r="AN21" s="44"/>
      <c r="AO21" s="44"/>
      <c r="AP21" s="44"/>
      <c r="AQ21" s="37"/>
      <c r="AR21" s="445"/>
      <c r="AS21" s="43" t="str">
        <f>IFERROR(VLOOKUP(AR20,Ereignistabelle[],2,FALSE),"")</f>
        <v/>
      </c>
      <c r="AT21" s="44"/>
      <c r="AU21" s="44"/>
      <c r="AV21" s="44"/>
      <c r="AW21" s="44"/>
      <c r="AX21" s="37"/>
      <c r="AY21" s="445"/>
      <c r="AZ21" s="43" t="str">
        <f>IFERROR(VLOOKUP(AY20,Ereignistabelle[],2,FALSE),"")</f>
        <v/>
      </c>
      <c r="BA21" s="44"/>
      <c r="BB21" s="44"/>
      <c r="BC21" s="44"/>
      <c r="BD21" s="44"/>
      <c r="BE21" s="37"/>
      <c r="BF21" s="445"/>
      <c r="BG21" s="43" t="str">
        <f>IFERROR(VLOOKUP(BF20,Ereignistabelle[],2,FALSE),"")</f>
        <v/>
      </c>
      <c r="BH21" s="44"/>
      <c r="BI21" s="44"/>
      <c r="BJ21" s="44"/>
      <c r="BK21" s="44"/>
      <c r="BL21" s="37"/>
      <c r="BM21" s="445"/>
      <c r="BN21" s="43" t="str">
        <f>IFERROR(VLOOKUP(BM20,Ereignistabelle[],2,FALSE),"")</f>
        <v/>
      </c>
      <c r="BO21" s="44"/>
      <c r="BP21" s="44"/>
      <c r="BQ21" s="44"/>
      <c r="BR21" s="44"/>
      <c r="BS21" s="37"/>
      <c r="BT21" s="445"/>
      <c r="BU21" s="43" t="str">
        <f>IFERROR(VLOOKUP(BT20,Ereignistabelle[],2,FALSE),"")</f>
        <v/>
      </c>
      <c r="BV21" s="44"/>
      <c r="BW21" s="44"/>
      <c r="BX21" s="44"/>
      <c r="BY21" s="44"/>
      <c r="BZ21" s="37"/>
      <c r="CA21" s="445"/>
      <c r="CB21" s="43" t="str">
        <f>IFERROR(VLOOKUP(CA20,Ereignistabelle[],2,FALSE),"")</f>
        <v/>
      </c>
      <c r="CC21" s="44"/>
      <c r="CD21" s="44"/>
      <c r="CE21" s="44"/>
      <c r="CF21" s="44"/>
      <c r="CG21" s="37"/>
    </row>
    <row r="22" spans="1:85" ht="15" customHeight="1" x14ac:dyDescent="0.25">
      <c r="A22" s="427" t="s">
        <v>18</v>
      </c>
      <c r="B22" s="424">
        <f>IF(WEEKDAY(DATE(Kalenderjahr,1,1),2)=1,DATE(Kalenderjahr,1,1),8-WEEKDAY(DATE(Kalenderjahr,1,1),2)+DATE(Kalenderjahr,1,1))</f>
        <v>42737</v>
      </c>
      <c r="C22" s="25" t="str">
        <f>IFERROR(VLOOKUP(B22,FeiertageBW[#All],2,FALSE),"")</f>
        <v/>
      </c>
      <c r="D22" s="8"/>
      <c r="E22" s="8"/>
      <c r="F22" s="8"/>
      <c r="G22" s="8"/>
      <c r="H22" s="32"/>
      <c r="I22" s="424">
        <f>IF(WEEKDAY(DATE(Kalenderjahr,2,1),2)=1,DATE(Kalenderjahr,2,1),8-WEEKDAY(DATE(Kalenderjahr,2,1),2)+DATE(Kalenderjahr,2,1))</f>
        <v>42772</v>
      </c>
      <c r="J22" s="25" t="str">
        <f>IFERROR(VLOOKUP(I22,FeiertageBW[#All],2,FALSE),"")</f>
        <v/>
      </c>
      <c r="K22" s="8"/>
      <c r="L22" s="8"/>
      <c r="M22" s="8"/>
      <c r="N22" s="8"/>
      <c r="O22" s="32"/>
      <c r="P22" s="429">
        <f>IF(WEEKDAY(DATE(Kalenderjahr,3,1),2)=1,DATE(Kalenderjahr,3,1),8-WEEKDAY(DATE(Kalenderjahr,3,1),2)+DATE(Kalenderjahr,3,1))</f>
        <v>42800</v>
      </c>
      <c r="Q22" s="25" t="str">
        <f>IFERROR(VLOOKUP(P22,FeiertageBW[#All],2,FALSE),"")</f>
        <v/>
      </c>
      <c r="R22" s="8"/>
      <c r="S22" s="8"/>
      <c r="T22" s="8"/>
      <c r="U22" s="8"/>
      <c r="V22" s="32"/>
      <c r="W22" s="424">
        <f>IF(WEEKDAY(DATE(Kalenderjahr,4,1),2)=1,DATE(Kalenderjahr,4,1),8-WEEKDAY(DATE(Kalenderjahr,4,1),2)+DATE(Kalenderjahr,4,1))</f>
        <v>42828</v>
      </c>
      <c r="X22" s="25" t="str">
        <f>IFERROR(VLOOKUP(W22,FeiertageBW[#All],2,FALSE),"")</f>
        <v/>
      </c>
      <c r="Y22" s="8"/>
      <c r="Z22" s="8"/>
      <c r="AA22" s="8"/>
      <c r="AB22" s="8"/>
      <c r="AC22" s="32"/>
      <c r="AD22" s="424">
        <f>IF(WEEKDAY(DATE(Kalenderjahr,5,1),2)=1,DATE(Kalenderjahr,5,1),8-WEEKDAY(DATE(Kalenderjahr,5,1),2)+DATE(Kalenderjahr,5,1))</f>
        <v>42856</v>
      </c>
      <c r="AE22" s="25" t="str">
        <f>IFERROR(VLOOKUP(AD22,FeiertageBW[#All],2,FALSE),"")</f>
        <v>1. Mai/Tag der Arbeit</v>
      </c>
      <c r="AF22" s="8"/>
      <c r="AG22" s="8"/>
      <c r="AH22" s="8"/>
      <c r="AI22" s="8"/>
      <c r="AJ22" s="32"/>
      <c r="AK22" s="424">
        <f>IF(WEEKDAY(DATE(Kalenderjahr,6,1),2)=1,DATE(Kalenderjahr,6,1),8-WEEKDAY(DATE(Kalenderjahr,6,1),2)+DATE(Kalenderjahr,6,1))</f>
        <v>42891</v>
      </c>
      <c r="AL22" s="25" t="str">
        <f>IFERROR(VLOOKUP(AK22,FeiertageBW[#All],2,FALSE),"")</f>
        <v>Pfingstmontag</v>
      </c>
      <c r="AM22" s="8"/>
      <c r="AN22" s="8"/>
      <c r="AO22" s="8"/>
      <c r="AP22" s="8"/>
      <c r="AQ22" s="32"/>
      <c r="AR22" s="424">
        <f>IF(WEEKDAY(DATE(Kalenderjahr,7,1),2)=1,DATE(Kalenderjahr,7,1),8-WEEKDAY(DATE(Kalenderjahr,7,1),2)+DATE(Kalenderjahr,7,1))</f>
        <v>42919</v>
      </c>
      <c r="AS22" s="25" t="str">
        <f>IFERROR(VLOOKUP(AR22,FeiertageBW[#All],2,FALSE),"")</f>
        <v/>
      </c>
      <c r="AT22" s="8"/>
      <c r="AU22" s="8"/>
      <c r="AV22" s="8"/>
      <c r="AW22" s="8"/>
      <c r="AX22" s="32"/>
      <c r="AY22" s="424">
        <f>IF(WEEKDAY(DATE(Kalenderjahr,8,1),2)=1,DATE(Kalenderjahr,8,1),8-WEEKDAY(DATE(Kalenderjahr,8,1),2)+DATE(Kalenderjahr,8,1))</f>
        <v>42954</v>
      </c>
      <c r="AZ22" s="25" t="str">
        <f>IFERROR(VLOOKUP(AY22,FeiertageBW[#All],2,FALSE),"")</f>
        <v/>
      </c>
      <c r="BA22" s="8"/>
      <c r="BB22" s="8"/>
      <c r="BC22" s="8"/>
      <c r="BD22" s="8"/>
      <c r="BE22" s="32"/>
      <c r="BF22" s="424">
        <f>IF(WEEKDAY(DATE(Kalenderjahr,9,1),2)=1,DATE(Kalenderjahr,9,1),8-WEEKDAY(DATE(Kalenderjahr,9,1),2)+DATE(Kalenderjahr,9,1))</f>
        <v>42982</v>
      </c>
      <c r="BG22" s="25" t="str">
        <f>IFERROR(VLOOKUP(BF22,FeiertageBW[#All],2,FALSE),"")</f>
        <v/>
      </c>
      <c r="BH22" s="8"/>
      <c r="BI22" s="8"/>
      <c r="BJ22" s="8"/>
      <c r="BK22" s="8"/>
      <c r="BL22" s="32"/>
      <c r="BM22" s="424">
        <f>IF(WEEKDAY(DATE(Kalenderjahr,10,1),2)=1,DATE(Kalenderjahr,10,1),8-WEEKDAY(DATE(Kalenderjahr,10,1),2)+DATE(Kalenderjahr,10,1))</f>
        <v>43010</v>
      </c>
      <c r="BN22" s="25" t="str">
        <f>IFERROR(VLOOKUP(BM22,FeiertageBW[#All],2,FALSE),"")</f>
        <v/>
      </c>
      <c r="BO22" s="8"/>
      <c r="BP22" s="8"/>
      <c r="BQ22" s="8"/>
      <c r="BR22" s="8"/>
      <c r="BS22" s="32"/>
      <c r="BT22" s="424">
        <f>IF(WEEKDAY(DATE(Kalenderjahr,11,1),2)=1,DATE(Kalenderjahr,11,1),8-WEEKDAY(DATE(Kalenderjahr,11,1),2)+DATE(Kalenderjahr,11,1))</f>
        <v>43045</v>
      </c>
      <c r="BU22" s="25" t="str">
        <f>IFERROR(VLOOKUP(BT22,FeiertageBW[#All],2,FALSE),"")</f>
        <v/>
      </c>
      <c r="BV22" s="8"/>
      <c r="BW22" s="8"/>
      <c r="BX22" s="8"/>
      <c r="BY22" s="8"/>
      <c r="BZ22" s="32"/>
      <c r="CA22" s="424">
        <f>IF(WEEKDAY(DATE(Kalenderjahr,12,1),2)=1,DATE(Kalenderjahr,12,1),8-WEEKDAY(DATE(Kalenderjahr,12,1),2)+DATE(Kalenderjahr,12,1))</f>
        <v>43073</v>
      </c>
      <c r="CB22" s="25" t="str">
        <f>IFERROR(VLOOKUP(CA22,FeiertageBW[#All],2,FALSE),"")</f>
        <v/>
      </c>
      <c r="CC22" s="8"/>
      <c r="CD22" s="8"/>
      <c r="CE22" s="8"/>
      <c r="CF22" s="8"/>
      <c r="CG22" s="32"/>
    </row>
    <row r="23" spans="1:85" s="26" customFormat="1" ht="15" customHeight="1" x14ac:dyDescent="0.25">
      <c r="A23" s="427"/>
      <c r="B23" s="443"/>
      <c r="C23" s="45" t="str">
        <f>IFERROR(VLOOKUP(B22,Ereignistabelle[],2,FALSE),"")</f>
        <v/>
      </c>
      <c r="D23" s="42"/>
      <c r="E23" s="42"/>
      <c r="F23" s="42"/>
      <c r="G23" s="42"/>
      <c r="H23" s="35"/>
      <c r="I23" s="443"/>
      <c r="J23" s="41" t="str">
        <f>IFERROR(VLOOKUP(I22,Ereignistabelle[],2,FALSE),"")</f>
        <v/>
      </c>
      <c r="K23" s="42"/>
      <c r="L23" s="42"/>
      <c r="M23" s="42"/>
      <c r="N23" s="42"/>
      <c r="O23" s="35"/>
      <c r="P23" s="446"/>
      <c r="Q23" s="41" t="str">
        <f>IFERROR(VLOOKUP(P22,Ereignistabelle[],2,FALSE),"")</f>
        <v/>
      </c>
      <c r="R23" s="42"/>
      <c r="S23" s="42"/>
      <c r="T23" s="42"/>
      <c r="U23" s="42"/>
      <c r="V23" s="35"/>
      <c r="W23" s="443"/>
      <c r="X23" s="41" t="str">
        <f>IFERROR(VLOOKUP(W22,Ereignistabelle[],2,FALSE),"")</f>
        <v/>
      </c>
      <c r="Y23" s="42"/>
      <c r="Z23" s="42"/>
      <c r="AA23" s="42"/>
      <c r="AB23" s="42"/>
      <c r="AC23" s="35"/>
      <c r="AD23" s="443"/>
      <c r="AE23" s="41" t="str">
        <f>IFERROR(VLOOKUP(AD22,Ereignistabelle[],2,FALSE),"")</f>
        <v/>
      </c>
      <c r="AF23" s="42"/>
      <c r="AG23" s="42"/>
      <c r="AH23" s="42"/>
      <c r="AI23" s="42"/>
      <c r="AJ23" s="35"/>
      <c r="AK23" s="443"/>
      <c r="AL23" s="41" t="str">
        <f>IFERROR(VLOOKUP(AK22,Ereignistabelle[],2,FALSE),"")</f>
        <v/>
      </c>
      <c r="AM23" s="42"/>
      <c r="AN23" s="42"/>
      <c r="AO23" s="42"/>
      <c r="AP23" s="42"/>
      <c r="AQ23" s="35"/>
      <c r="AR23" s="443"/>
      <c r="AS23" s="41" t="str">
        <f>IFERROR(VLOOKUP(AR22,Ereignistabelle[],2,FALSE),"")</f>
        <v/>
      </c>
      <c r="AT23" s="42"/>
      <c r="AU23" s="42"/>
      <c r="AV23" s="42"/>
      <c r="AW23" s="42"/>
      <c r="AX23" s="35"/>
      <c r="AY23" s="443"/>
      <c r="AZ23" s="41" t="str">
        <f>IFERROR(VLOOKUP(AY22,Ereignistabelle[],2,FALSE),"")</f>
        <v/>
      </c>
      <c r="BA23" s="42"/>
      <c r="BB23" s="42"/>
      <c r="BC23" s="42"/>
      <c r="BD23" s="42"/>
      <c r="BE23" s="35"/>
      <c r="BF23" s="443"/>
      <c r="BG23" s="41" t="str">
        <f>IFERROR(VLOOKUP(BF22,Ereignistabelle[],2,FALSE),"")</f>
        <v/>
      </c>
      <c r="BH23" s="42"/>
      <c r="BI23" s="42"/>
      <c r="BJ23" s="42"/>
      <c r="BK23" s="42"/>
      <c r="BL23" s="35"/>
      <c r="BM23" s="443"/>
      <c r="BN23" s="41" t="str">
        <f>IFERROR(VLOOKUP(BM22,Ereignistabelle[],2,FALSE),"")</f>
        <v/>
      </c>
      <c r="BO23" s="42"/>
      <c r="BP23" s="42"/>
      <c r="BQ23" s="42"/>
      <c r="BR23" s="42"/>
      <c r="BS23" s="35"/>
      <c r="BT23" s="443"/>
      <c r="BU23" s="41" t="str">
        <f>IFERROR(VLOOKUP(BT22,Ereignistabelle[],2,FALSE),"")</f>
        <v/>
      </c>
      <c r="BV23" s="42"/>
      <c r="BW23" s="42"/>
      <c r="BX23" s="42"/>
      <c r="BY23" s="42"/>
      <c r="BZ23" s="35"/>
      <c r="CA23" s="443"/>
      <c r="CB23" s="41" t="str">
        <f>IFERROR(VLOOKUP(CA22,Ereignistabelle[],2,FALSE),"")</f>
        <v/>
      </c>
      <c r="CC23" s="42"/>
      <c r="CD23" s="42"/>
      <c r="CE23" s="42"/>
      <c r="CF23" s="42"/>
      <c r="CG23" s="35"/>
    </row>
    <row r="24" spans="1:85" ht="15" customHeight="1" x14ac:dyDescent="0.25">
      <c r="A24" s="427" t="s">
        <v>14</v>
      </c>
      <c r="B24" s="424">
        <f>B22+1</f>
        <v>42738</v>
      </c>
      <c r="C24" s="25" t="str">
        <f>IFERROR(VLOOKUP(B24,FeiertageBW[#All],2,FALSE),"")</f>
        <v/>
      </c>
      <c r="D24" s="8"/>
      <c r="E24" s="8"/>
      <c r="F24" s="8"/>
      <c r="G24" s="8"/>
      <c r="H24" s="32"/>
      <c r="I24" s="424">
        <f>I22+1</f>
        <v>42773</v>
      </c>
      <c r="J24" s="25" t="str">
        <f>IFERROR(VLOOKUP(I24,FeiertageBW[#All],2,FALSE),"")</f>
        <v/>
      </c>
      <c r="K24" s="8"/>
      <c r="L24" s="8"/>
      <c r="M24" s="8"/>
      <c r="N24" s="8"/>
      <c r="O24" s="32"/>
      <c r="P24" s="429">
        <f>P22+1</f>
        <v>42801</v>
      </c>
      <c r="Q24" s="25" t="str">
        <f>IFERROR(VLOOKUP(P24,FeiertageBW[#All],2,FALSE),"")</f>
        <v/>
      </c>
      <c r="R24" s="8"/>
      <c r="S24" s="8"/>
      <c r="T24" s="8"/>
      <c r="U24" s="8"/>
      <c r="V24" s="32"/>
      <c r="W24" s="424">
        <f>W22+1</f>
        <v>42829</v>
      </c>
      <c r="X24" s="25" t="str">
        <f>IFERROR(VLOOKUP(W24,FeiertageBW[#All],2,FALSE),"")</f>
        <v/>
      </c>
      <c r="Y24" s="8"/>
      <c r="Z24" s="8"/>
      <c r="AA24" s="8"/>
      <c r="AB24" s="8"/>
      <c r="AC24" s="32"/>
      <c r="AD24" s="424">
        <f>AD22+1</f>
        <v>42857</v>
      </c>
      <c r="AE24" s="25" t="str">
        <f>IFERROR(VLOOKUP(AD24,FeiertageBW[#All],2,FALSE),"")</f>
        <v/>
      </c>
      <c r="AF24" s="8"/>
      <c r="AG24" s="8"/>
      <c r="AH24" s="8"/>
      <c r="AI24" s="8"/>
      <c r="AJ24" s="32"/>
      <c r="AK24" s="424">
        <f>AK22+1</f>
        <v>42892</v>
      </c>
      <c r="AL24" s="25" t="str">
        <f>IFERROR(VLOOKUP(AK24,FeiertageBW[#All],2,FALSE),"")</f>
        <v/>
      </c>
      <c r="AM24" s="8"/>
      <c r="AN24" s="8"/>
      <c r="AO24" s="8"/>
      <c r="AP24" s="8"/>
      <c r="AQ24" s="32"/>
      <c r="AR24" s="424">
        <f>AR22+1</f>
        <v>42920</v>
      </c>
      <c r="AS24" s="25" t="str">
        <f>IFERROR(VLOOKUP(AR24,FeiertageBW[#All],2,FALSE),"")</f>
        <v/>
      </c>
      <c r="AT24" s="8"/>
      <c r="AU24" s="8"/>
      <c r="AV24" s="8"/>
      <c r="AW24" s="8"/>
      <c r="AX24" s="32"/>
      <c r="AY24" s="424">
        <f>AY22+1</f>
        <v>42955</v>
      </c>
      <c r="AZ24" s="25" t="str">
        <f>IFERROR(VLOOKUP(AY24,FeiertageBW[#All],2,FALSE),"")</f>
        <v/>
      </c>
      <c r="BA24" s="8"/>
      <c r="BB24" s="8"/>
      <c r="BC24" s="8"/>
      <c r="BD24" s="8"/>
      <c r="BE24" s="32"/>
      <c r="BF24" s="424">
        <f>BF22+1</f>
        <v>42983</v>
      </c>
      <c r="BG24" s="25" t="str">
        <f>IFERROR(VLOOKUP(BF24,FeiertageBW[#All],2,FALSE),"")</f>
        <v/>
      </c>
      <c r="BH24" s="8"/>
      <c r="BI24" s="8"/>
      <c r="BJ24" s="8"/>
      <c r="BK24" s="8"/>
      <c r="BL24" s="32"/>
      <c r="BM24" s="424">
        <f>BM22+1</f>
        <v>43011</v>
      </c>
      <c r="BN24" s="25" t="str">
        <f>IFERROR(VLOOKUP(BM24,FeiertageBW[#All],2,FALSE),"")</f>
        <v>Tag d. Deut. Einheit</v>
      </c>
      <c r="BO24" s="8"/>
      <c r="BP24" s="8"/>
      <c r="BQ24" s="8"/>
      <c r="BR24" s="8"/>
      <c r="BS24" s="32"/>
      <c r="BT24" s="424">
        <f>BT22+1</f>
        <v>43046</v>
      </c>
      <c r="BU24" s="25"/>
      <c r="BV24" s="8"/>
      <c r="BW24" s="8"/>
      <c r="BX24" s="8"/>
      <c r="BY24" s="8"/>
      <c r="BZ24" s="32"/>
      <c r="CA24" s="424">
        <f>CA22+1</f>
        <v>43074</v>
      </c>
      <c r="CB24" s="25" t="str">
        <f>IFERROR(VLOOKUP(CA24,FeiertageBW[#All],2,FALSE),"")</f>
        <v/>
      </c>
      <c r="CC24" s="8"/>
      <c r="CD24" s="8"/>
      <c r="CE24" s="8"/>
      <c r="CF24" s="8"/>
      <c r="CG24" s="32"/>
    </row>
    <row r="25" spans="1:85" s="26" customFormat="1" ht="15" customHeight="1" x14ac:dyDescent="0.25">
      <c r="A25" s="427"/>
      <c r="B25" s="443"/>
      <c r="C25" s="45" t="str">
        <f>IFERROR(VLOOKUP(B24,Ereignistabelle[],2,FALSE),"")</f>
        <v/>
      </c>
      <c r="D25" s="42"/>
      <c r="E25" s="42"/>
      <c r="F25" s="42"/>
      <c r="G25" s="42"/>
      <c r="H25" s="35"/>
      <c r="I25" s="443"/>
      <c r="J25" s="41" t="str">
        <f>IFERROR(VLOOKUP(I24,Ereignistabelle[],2,FALSE),"")</f>
        <v/>
      </c>
      <c r="K25" s="42"/>
      <c r="L25" s="42"/>
      <c r="M25" s="42"/>
      <c r="N25" s="42"/>
      <c r="O25" s="35"/>
      <c r="P25" s="446"/>
      <c r="Q25" s="41" t="str">
        <f>IFERROR(VLOOKUP(P24,Ereignistabelle[],2,FALSE),"")</f>
        <v/>
      </c>
      <c r="R25" s="42"/>
      <c r="S25" s="42"/>
      <c r="T25" s="42"/>
      <c r="U25" s="42"/>
      <c r="V25" s="35"/>
      <c r="W25" s="443"/>
      <c r="X25" s="41" t="str">
        <f>IFERROR(VLOOKUP(W24,Ereignistabelle[],2,FALSE),"")</f>
        <v/>
      </c>
      <c r="Y25" s="42"/>
      <c r="Z25" s="42"/>
      <c r="AA25" s="42"/>
      <c r="AB25" s="42"/>
      <c r="AC25" s="35"/>
      <c r="AD25" s="443"/>
      <c r="AE25" s="41" t="str">
        <f>IFERROR(VLOOKUP(AD24,Ereignistabelle[],2,FALSE),"")</f>
        <v/>
      </c>
      <c r="AF25" s="42"/>
      <c r="AG25" s="42"/>
      <c r="AH25" s="42"/>
      <c r="AI25" s="42"/>
      <c r="AJ25" s="35"/>
      <c r="AK25" s="443"/>
      <c r="AL25" s="41" t="str">
        <f>IFERROR(VLOOKUP(AK24,Ereignistabelle[],2,FALSE),"")</f>
        <v/>
      </c>
      <c r="AM25" s="42"/>
      <c r="AN25" s="42"/>
      <c r="AO25" s="42"/>
      <c r="AP25" s="42"/>
      <c r="AQ25" s="35"/>
      <c r="AR25" s="443"/>
      <c r="AS25" s="41" t="str">
        <f>IFERROR(VLOOKUP(AR24,Ereignistabelle[],2,FALSE),"")</f>
        <v/>
      </c>
      <c r="AT25" s="42"/>
      <c r="AU25" s="42"/>
      <c r="AV25" s="42"/>
      <c r="AW25" s="42"/>
      <c r="AX25" s="35"/>
      <c r="AY25" s="443"/>
      <c r="AZ25" s="41" t="str">
        <f>IFERROR(VLOOKUP(AY24,Ereignistabelle[],2,FALSE),"")</f>
        <v/>
      </c>
      <c r="BA25" s="42"/>
      <c r="BB25" s="42"/>
      <c r="BC25" s="42"/>
      <c r="BD25" s="42"/>
      <c r="BE25" s="35"/>
      <c r="BF25" s="443"/>
      <c r="BG25" s="41" t="str">
        <f>IFERROR(VLOOKUP(BF24,Ereignistabelle[],2,FALSE),"")</f>
        <v/>
      </c>
      <c r="BH25" s="42"/>
      <c r="BI25" s="42"/>
      <c r="BJ25" s="42"/>
      <c r="BK25" s="42"/>
      <c r="BL25" s="35"/>
      <c r="BM25" s="443"/>
      <c r="BN25" s="41" t="str">
        <f>IFERROR(VLOOKUP(BM24,Ereignistabelle[],2,FALSE),"")</f>
        <v/>
      </c>
      <c r="BO25" s="42"/>
      <c r="BP25" s="42"/>
      <c r="BQ25" s="42"/>
      <c r="BR25" s="42"/>
      <c r="BS25" s="35"/>
      <c r="BT25" s="443"/>
      <c r="BU25" s="41"/>
      <c r="BV25" s="42"/>
      <c r="BW25" s="42"/>
      <c r="BX25" s="42"/>
      <c r="BY25" s="42"/>
      <c r="BZ25" s="35"/>
      <c r="CA25" s="443"/>
      <c r="CB25" s="41" t="str">
        <f>IFERROR(VLOOKUP(CA24,Ereignistabelle[],2,FALSE),"")</f>
        <v/>
      </c>
      <c r="CC25" s="42"/>
      <c r="CD25" s="42"/>
      <c r="CE25" s="42"/>
      <c r="CF25" s="42"/>
      <c r="CG25" s="35"/>
    </row>
    <row r="26" spans="1:85" ht="15" customHeight="1" x14ac:dyDescent="0.25">
      <c r="A26" s="427" t="s">
        <v>13</v>
      </c>
      <c r="B26" s="424">
        <f>B24+1</f>
        <v>42739</v>
      </c>
      <c r="C26" s="25" t="str">
        <f>IFERROR(VLOOKUP(B26,FeiertageBW[#All],2,FALSE),"")</f>
        <v/>
      </c>
      <c r="D26" s="8"/>
      <c r="E26" s="8"/>
      <c r="F26" s="8"/>
      <c r="G26" s="8"/>
      <c r="H26" s="32" t="str">
        <f>IF(B26&lt;&gt;"",TRUNC((B26-WEEKDAY(B26,2)-DATE(YEAR(B26+4-WEEKDAY(B26,2)),1,-10))/7)&amp;"","")</f>
        <v>1</v>
      </c>
      <c r="I26" s="424">
        <f>I24+1</f>
        <v>42774</v>
      </c>
      <c r="J26" s="25" t="str">
        <f>IFERROR(VLOOKUP(I26,FeiertageBW[#All],2,FALSE),"")</f>
        <v/>
      </c>
      <c r="K26" s="8"/>
      <c r="L26" s="8"/>
      <c r="M26" s="8"/>
      <c r="N26" s="8"/>
      <c r="O26" s="32" t="str">
        <f>IF(I26&lt;&gt;"",TRUNC((I26-WEEKDAY(I26,2)-DATE(YEAR(I26+4-WEEKDAY(I26,2)),1,-10))/7)&amp;"","")</f>
        <v>6</v>
      </c>
      <c r="P26" s="429">
        <f>P24+1</f>
        <v>42802</v>
      </c>
      <c r="Q26" s="25" t="str">
        <f>IFERROR(VLOOKUP(P26,FeiertageBW[#All],2,FALSE),"")</f>
        <v/>
      </c>
      <c r="R26" s="8"/>
      <c r="S26" s="8"/>
      <c r="T26" s="8"/>
      <c r="U26" s="8"/>
      <c r="V26" s="32" t="str">
        <f>IF(P26&lt;&gt;"",TRUNC((P26-WEEKDAY(P26,2)-DATE(YEAR(P26+4-WEEKDAY(P26,2)),1,-10))/7)&amp;"","")</f>
        <v>10</v>
      </c>
      <c r="W26" s="424">
        <f>W24+1</f>
        <v>42830</v>
      </c>
      <c r="X26" s="25" t="str">
        <f>IFERROR(VLOOKUP(W26,FeiertageBW[#All],2,FALSE),"")</f>
        <v/>
      </c>
      <c r="Y26" s="8"/>
      <c r="Z26" s="8"/>
      <c r="AA26" s="8"/>
      <c r="AB26" s="8"/>
      <c r="AC26" s="32" t="str">
        <f>IF(W26&lt;&gt;"",TRUNC((W26-WEEKDAY(W26,2)-DATE(YEAR(W26+4-WEEKDAY(W26,2)),1,-10))/7)&amp;"","")</f>
        <v>14</v>
      </c>
      <c r="AD26" s="424">
        <f>AD24+1</f>
        <v>42858</v>
      </c>
      <c r="AE26" s="25" t="str">
        <f>IFERROR(VLOOKUP(AD26,FeiertageBW[#All],2,FALSE),"")</f>
        <v/>
      </c>
      <c r="AF26" s="8"/>
      <c r="AG26" s="8"/>
      <c r="AH26" s="8"/>
      <c r="AI26" s="8"/>
      <c r="AJ26" s="32" t="str">
        <f>IF(AD26&lt;&gt;"",TRUNC((AD26-WEEKDAY(AD26,2)-DATE(YEAR(AD26+4-WEEKDAY(AD26,2)),1,-10))/7)&amp;"","")</f>
        <v>18</v>
      </c>
      <c r="AK26" s="424">
        <f>AK24+1</f>
        <v>42893</v>
      </c>
      <c r="AL26" s="25" t="str">
        <f>IFERROR(VLOOKUP(AK26,FeiertageBW[#All],2,FALSE),"")</f>
        <v/>
      </c>
      <c r="AM26" s="8"/>
      <c r="AN26" s="8"/>
      <c r="AO26" s="8"/>
      <c r="AP26" s="8"/>
      <c r="AQ26" s="32" t="str">
        <f>IF(AK26&lt;&gt;"",TRUNC((AK26-WEEKDAY(AK26,2)-DATE(YEAR(AK26+4-WEEKDAY(AK26,2)),1,-10))/7)&amp;"","")</f>
        <v>23</v>
      </c>
      <c r="AR26" s="424">
        <f>AR24+1</f>
        <v>42921</v>
      </c>
      <c r="AS26" s="25" t="str">
        <f>IFERROR(VLOOKUP(AR26,FeiertageBW[#All],2,FALSE),"")</f>
        <v/>
      </c>
      <c r="AT26" s="8"/>
      <c r="AU26" s="8"/>
      <c r="AV26" s="8"/>
      <c r="AW26" s="8"/>
      <c r="AX26" s="32" t="str">
        <f>IF(AR26&lt;&gt;"",TRUNC((AR26-WEEKDAY(AR26,2)-DATE(YEAR(AR26+4-WEEKDAY(AR26,2)),1,-10))/7)&amp;"","")</f>
        <v>27</v>
      </c>
      <c r="AY26" s="424">
        <f>AY24+1</f>
        <v>42956</v>
      </c>
      <c r="AZ26" s="25" t="str">
        <f>IFERROR(VLOOKUP(AY26,FeiertageBW[#All],2,FALSE),"")</f>
        <v/>
      </c>
      <c r="BA26" s="8"/>
      <c r="BB26" s="8"/>
      <c r="BC26" s="8"/>
      <c r="BD26" s="8"/>
      <c r="BE26" s="32" t="str">
        <f>IF(AY26&lt;&gt;"",TRUNC((AY26-WEEKDAY(AY26,2)-DATE(YEAR(AY26+4-WEEKDAY(AY26,2)),1,-10))/7)&amp;"","")</f>
        <v>32</v>
      </c>
      <c r="BF26" s="424">
        <f>BF24+1</f>
        <v>42984</v>
      </c>
      <c r="BG26" s="25" t="str">
        <f>IFERROR(VLOOKUP(BF26,FeiertageBW[#All],2,FALSE),"")</f>
        <v/>
      </c>
      <c r="BH26" s="8"/>
      <c r="BI26" s="8"/>
      <c r="BJ26" s="8"/>
      <c r="BK26" s="8"/>
      <c r="BL26" s="32" t="str">
        <f>IF(BF26&lt;&gt;"",TRUNC((BF26-WEEKDAY(BF26,2)-DATE(YEAR(BF26+4-WEEKDAY(BF26,2)),1,-10))/7)&amp;"","")</f>
        <v>36</v>
      </c>
      <c r="BM26" s="424">
        <f>BM24+1</f>
        <v>43012</v>
      </c>
      <c r="BN26" s="25" t="str">
        <f>IFERROR(VLOOKUP(BM26,FeiertageBW[#All],2,FALSE),"")</f>
        <v/>
      </c>
      <c r="BO26" s="8"/>
      <c r="BP26" s="8"/>
      <c r="BQ26" s="8"/>
      <c r="BR26" s="8"/>
      <c r="BS26" s="32" t="str">
        <f>IF(BM26&lt;&gt;"",TRUNC((BM26-WEEKDAY(BM26,2)-DATE(YEAR(BM26+4-WEEKDAY(BM26,2)),1,-10))/7)&amp;"","")</f>
        <v>40</v>
      </c>
      <c r="BT26" s="424">
        <f>BT24+1</f>
        <v>43047</v>
      </c>
      <c r="BU26" s="25" t="str">
        <f>IFERROR(VLOOKUP(BT26,FeiertageBW[#All],2,FALSE),"")</f>
        <v/>
      </c>
      <c r="BV26" s="8"/>
      <c r="BW26" s="8"/>
      <c r="BX26" s="8"/>
      <c r="BY26" s="8"/>
      <c r="BZ26" s="32" t="str">
        <f>IF(BT26&lt;&gt;"",TRUNC((BT26-WEEKDAY(BT26,2)-DATE(YEAR(BT26+4-WEEKDAY(BT26,2)),1,-10))/7)&amp;"","")</f>
        <v>45</v>
      </c>
      <c r="CA26" s="424">
        <f>CA24+1</f>
        <v>43075</v>
      </c>
      <c r="CB26" s="25" t="str">
        <f>IFERROR(VLOOKUP(CA26,FeiertageBW[#All],2,FALSE),"")</f>
        <v/>
      </c>
      <c r="CC26" s="8"/>
      <c r="CD26" s="8"/>
      <c r="CE26" s="8"/>
      <c r="CF26" s="8"/>
      <c r="CG26" s="32" t="str">
        <f>IF(CA26&lt;&gt;"",TRUNC((CA26-WEEKDAY(CA26,2)-DATE(YEAR(CA26+4-WEEKDAY(CA26,2)),1,-10))/7)&amp;"","")</f>
        <v>49</v>
      </c>
    </row>
    <row r="27" spans="1:85" s="26" customFormat="1" ht="15" customHeight="1" x14ac:dyDescent="0.25">
      <c r="A27" s="427"/>
      <c r="B27" s="443"/>
      <c r="C27" s="45" t="str">
        <f>IFERROR(VLOOKUP(B26,Ereignistabelle[],2,FALSE),"")</f>
        <v/>
      </c>
      <c r="D27" s="42"/>
      <c r="E27" s="42"/>
      <c r="F27" s="42"/>
      <c r="G27" s="42"/>
      <c r="H27" s="35"/>
      <c r="I27" s="443"/>
      <c r="J27" s="41" t="str">
        <f>IFERROR(VLOOKUP(I26,Ereignistabelle[],2,FALSE),"")</f>
        <v/>
      </c>
      <c r="K27" s="42"/>
      <c r="L27" s="42"/>
      <c r="M27" s="42"/>
      <c r="N27" s="42"/>
      <c r="O27" s="35"/>
      <c r="P27" s="446"/>
      <c r="Q27" s="41" t="str">
        <f>IFERROR(VLOOKUP(P26,Ereignistabelle[],2,FALSE),"")</f>
        <v/>
      </c>
      <c r="R27" s="42"/>
      <c r="S27" s="42"/>
      <c r="T27" s="42"/>
      <c r="U27" s="42"/>
      <c r="V27" s="35"/>
      <c r="W27" s="443"/>
      <c r="X27" s="41" t="str">
        <f>IFERROR(VLOOKUP(W26,Ereignistabelle[],2,FALSE),"")</f>
        <v/>
      </c>
      <c r="Y27" s="42"/>
      <c r="Z27" s="42"/>
      <c r="AA27" s="42"/>
      <c r="AB27" s="42"/>
      <c r="AC27" s="35"/>
      <c r="AD27" s="443"/>
      <c r="AE27" s="41" t="str">
        <f>IFERROR(VLOOKUP(AD26,Ereignistabelle[],2,FALSE),"")</f>
        <v/>
      </c>
      <c r="AF27" s="42"/>
      <c r="AG27" s="42"/>
      <c r="AH27" s="42"/>
      <c r="AI27" s="42"/>
      <c r="AJ27" s="35"/>
      <c r="AK27" s="443"/>
      <c r="AL27" s="41" t="str">
        <f>IFERROR(VLOOKUP(AK26,Ereignistabelle[],2,FALSE),"")</f>
        <v/>
      </c>
      <c r="AM27" s="42"/>
      <c r="AN27" s="42"/>
      <c r="AO27" s="42"/>
      <c r="AP27" s="42"/>
      <c r="AQ27" s="35"/>
      <c r="AR27" s="443"/>
      <c r="AS27" s="41" t="str">
        <f>IFERROR(VLOOKUP(AR26,Ereignistabelle[],2,FALSE),"")</f>
        <v/>
      </c>
      <c r="AT27" s="42"/>
      <c r="AU27" s="42"/>
      <c r="AV27" s="42"/>
      <c r="AW27" s="42"/>
      <c r="AX27" s="35"/>
      <c r="AY27" s="443"/>
      <c r="AZ27" s="41" t="str">
        <f>IFERROR(VLOOKUP(AY26,Ereignistabelle[],2,FALSE),"")</f>
        <v/>
      </c>
      <c r="BA27" s="42"/>
      <c r="BB27" s="42"/>
      <c r="BC27" s="42"/>
      <c r="BD27" s="42"/>
      <c r="BE27" s="35"/>
      <c r="BF27" s="443"/>
      <c r="BG27" s="41" t="str">
        <f>IFERROR(VLOOKUP(BF26,Ereignistabelle[],2,FALSE),"")</f>
        <v/>
      </c>
      <c r="BH27" s="42"/>
      <c r="BI27" s="42"/>
      <c r="BJ27" s="42"/>
      <c r="BK27" s="42"/>
      <c r="BL27" s="35"/>
      <c r="BM27" s="443"/>
      <c r="BN27" s="41" t="str">
        <f>IFERROR(VLOOKUP(BM26,Ereignistabelle[],2,FALSE),"")</f>
        <v/>
      </c>
      <c r="BO27" s="42"/>
      <c r="BP27" s="42"/>
      <c r="BQ27" s="42"/>
      <c r="BR27" s="42"/>
      <c r="BS27" s="35"/>
      <c r="BT27" s="443"/>
      <c r="BU27" s="41"/>
      <c r="BV27" s="42"/>
      <c r="BW27" s="42"/>
      <c r="BX27" s="42"/>
      <c r="BY27" s="42"/>
      <c r="BZ27" s="35"/>
      <c r="CA27" s="443"/>
      <c r="CB27" s="41" t="str">
        <f>IFERROR(VLOOKUP(CA26,Ereignistabelle[],2,FALSE),"")</f>
        <v/>
      </c>
      <c r="CC27" s="42"/>
      <c r="CD27" s="42"/>
      <c r="CE27" s="42"/>
      <c r="CF27" s="42"/>
      <c r="CG27" s="35"/>
    </row>
    <row r="28" spans="1:85" ht="15" customHeight="1" x14ac:dyDescent="0.25">
      <c r="A28" s="427" t="s">
        <v>12</v>
      </c>
      <c r="B28" s="424">
        <f>B26+1</f>
        <v>42740</v>
      </c>
      <c r="C28" s="25" t="str">
        <f>IFERROR(VLOOKUP(B28,FeiertageBW[#All],2,FALSE),"")</f>
        <v/>
      </c>
      <c r="D28" s="8"/>
      <c r="E28" s="8"/>
      <c r="F28" s="8"/>
      <c r="G28" s="8"/>
      <c r="H28" s="32"/>
      <c r="I28" s="424">
        <f>I26+1</f>
        <v>42775</v>
      </c>
      <c r="J28" s="25" t="str">
        <f>IFERROR(VLOOKUP(I28,FeiertageBW[#All],2,FALSE),"")</f>
        <v/>
      </c>
      <c r="K28" s="8"/>
      <c r="L28" s="8"/>
      <c r="M28" s="8"/>
      <c r="N28" s="8"/>
      <c r="O28" s="32"/>
      <c r="P28" s="429">
        <f>P26+1</f>
        <v>42803</v>
      </c>
      <c r="Q28" s="25" t="str">
        <f>IFERROR(VLOOKUP(P28,FeiertageBW[#All],2,FALSE),"")</f>
        <v/>
      </c>
      <c r="R28" s="8"/>
      <c r="S28" s="8"/>
      <c r="T28" s="8"/>
      <c r="U28" s="8"/>
      <c r="V28" s="32"/>
      <c r="W28" s="424">
        <f>W26+1</f>
        <v>42831</v>
      </c>
      <c r="X28" s="25" t="str">
        <f>IFERROR(VLOOKUP(W28,FeiertageBW[#All],2,FALSE),"")</f>
        <v/>
      </c>
      <c r="Y28" s="8"/>
      <c r="Z28" s="8"/>
      <c r="AA28" s="8"/>
      <c r="AB28" s="8"/>
      <c r="AC28" s="32"/>
      <c r="AD28" s="424">
        <f>AD26+1</f>
        <v>42859</v>
      </c>
      <c r="AE28" s="25" t="str">
        <f>IFERROR(VLOOKUP(AD28,FeiertageBW[#All],2,FALSE),"")</f>
        <v/>
      </c>
      <c r="AF28" s="8"/>
      <c r="AG28" s="8"/>
      <c r="AH28" s="8"/>
      <c r="AI28" s="8"/>
      <c r="AJ28" s="32"/>
      <c r="AK28" s="424">
        <f>AK26+1</f>
        <v>42894</v>
      </c>
      <c r="AL28" s="25" t="str">
        <f>IFERROR(VLOOKUP(AK28,FeiertageBW[#All],2,FALSE),"")</f>
        <v/>
      </c>
      <c r="AM28" s="8"/>
      <c r="AN28" s="8"/>
      <c r="AO28" s="8"/>
      <c r="AP28" s="8"/>
      <c r="AQ28" s="32"/>
      <c r="AR28" s="424">
        <f>AR26+1</f>
        <v>42922</v>
      </c>
      <c r="AS28" s="25" t="str">
        <f>IFERROR(VLOOKUP(AR28,FeiertageBW[#All],2,FALSE),"")</f>
        <v/>
      </c>
      <c r="AT28" s="8"/>
      <c r="AU28" s="8"/>
      <c r="AV28" s="8"/>
      <c r="AW28" s="8"/>
      <c r="AX28" s="32"/>
      <c r="AY28" s="424">
        <f>AY26+1</f>
        <v>42957</v>
      </c>
      <c r="AZ28" s="25" t="str">
        <f>IFERROR(VLOOKUP(AY28,FeiertageBW[#All],2,FALSE),"")</f>
        <v/>
      </c>
      <c r="BA28" s="8"/>
      <c r="BB28" s="8"/>
      <c r="BC28" s="8"/>
      <c r="BD28" s="8"/>
      <c r="BE28" s="32"/>
      <c r="BF28" s="424">
        <f>BF26+1</f>
        <v>42985</v>
      </c>
      <c r="BG28" s="25" t="str">
        <f>IFERROR(VLOOKUP(BF28,FeiertageBW[#All],2,FALSE),"")</f>
        <v/>
      </c>
      <c r="BH28" s="8"/>
      <c r="BI28" s="8"/>
      <c r="BJ28" s="8"/>
      <c r="BK28" s="8"/>
      <c r="BL28" s="32"/>
      <c r="BM28" s="424">
        <f>BM26+1</f>
        <v>43013</v>
      </c>
      <c r="BN28" s="25" t="str">
        <f>IFERROR(VLOOKUP(BM28,FeiertageBW[#All],2,FALSE),"")</f>
        <v/>
      </c>
      <c r="BO28" s="8"/>
      <c r="BP28" s="8"/>
      <c r="BQ28" s="8"/>
      <c r="BR28" s="8"/>
      <c r="BS28" s="32"/>
      <c r="BT28" s="424">
        <f>BT26+1</f>
        <v>43048</v>
      </c>
      <c r="BU28" s="25" t="str">
        <f>IFERROR(VLOOKUP(BT28,FeiertageBW[#All],2,FALSE),"")</f>
        <v/>
      </c>
      <c r="BV28" s="8"/>
      <c r="BW28" s="8"/>
      <c r="BX28" s="8"/>
      <c r="BY28" s="8"/>
      <c r="BZ28" s="32"/>
      <c r="CA28" s="424">
        <f>CA26+1</f>
        <v>43076</v>
      </c>
      <c r="CB28" s="25" t="str">
        <f>IFERROR(VLOOKUP(CA28,FeiertageBW[#All],2,FALSE),"")</f>
        <v/>
      </c>
      <c r="CC28" s="8"/>
      <c r="CD28" s="8"/>
      <c r="CE28" s="8"/>
      <c r="CF28" s="8"/>
      <c r="CG28" s="32"/>
    </row>
    <row r="29" spans="1:85" s="26" customFormat="1" ht="15" customHeight="1" x14ac:dyDescent="0.25">
      <c r="A29" s="427"/>
      <c r="B29" s="443"/>
      <c r="C29" s="45" t="str">
        <f>IFERROR(VLOOKUP(B28,Ereignistabelle[],2,FALSE),"")</f>
        <v/>
      </c>
      <c r="D29" s="42"/>
      <c r="E29" s="42"/>
      <c r="F29" s="42"/>
      <c r="G29" s="42"/>
      <c r="H29" s="35"/>
      <c r="I29" s="443"/>
      <c r="J29" s="41" t="str">
        <f>IFERROR(VLOOKUP(I28,Ereignistabelle[],2,FALSE),"")</f>
        <v/>
      </c>
      <c r="K29" s="42"/>
      <c r="L29" s="42"/>
      <c r="M29" s="42"/>
      <c r="N29" s="42"/>
      <c r="O29" s="35"/>
      <c r="P29" s="446"/>
      <c r="Q29" s="41" t="str">
        <f>IFERROR(VLOOKUP(P28,Ereignistabelle[],2,FALSE),"")</f>
        <v/>
      </c>
      <c r="R29" s="42"/>
      <c r="S29" s="42"/>
      <c r="T29" s="42"/>
      <c r="U29" s="42"/>
      <c r="V29" s="35"/>
      <c r="W29" s="443"/>
      <c r="X29" s="41" t="str">
        <f>IFERROR(VLOOKUP(W28,Ereignistabelle[],2,FALSE),"")</f>
        <v/>
      </c>
      <c r="Y29" s="42"/>
      <c r="Z29" s="42"/>
      <c r="AA29" s="42"/>
      <c r="AB29" s="42"/>
      <c r="AC29" s="35"/>
      <c r="AD29" s="443"/>
      <c r="AE29" s="41" t="str">
        <f>IFERROR(VLOOKUP(AD28,Ereignistabelle[],2,FALSE),"")</f>
        <v/>
      </c>
      <c r="AF29" s="42"/>
      <c r="AG29" s="42"/>
      <c r="AH29" s="42"/>
      <c r="AI29" s="42"/>
      <c r="AJ29" s="35"/>
      <c r="AK29" s="443"/>
      <c r="AL29" s="41" t="str">
        <f>IFERROR(VLOOKUP(AK28,Ereignistabelle[],2,FALSE),"")</f>
        <v/>
      </c>
      <c r="AM29" s="42"/>
      <c r="AN29" s="42"/>
      <c r="AO29" s="42"/>
      <c r="AP29" s="42"/>
      <c r="AQ29" s="35"/>
      <c r="AR29" s="443"/>
      <c r="AS29" s="41" t="str">
        <f>IFERROR(VLOOKUP(AR28,Ereignistabelle[],2,FALSE),"")</f>
        <v/>
      </c>
      <c r="AT29" s="42"/>
      <c r="AU29" s="42"/>
      <c r="AV29" s="42"/>
      <c r="AW29" s="42"/>
      <c r="AX29" s="35"/>
      <c r="AY29" s="443"/>
      <c r="AZ29" s="41" t="str">
        <f>IFERROR(VLOOKUP(AY28,Ereignistabelle[],2,FALSE),"")</f>
        <v/>
      </c>
      <c r="BA29" s="42"/>
      <c r="BB29" s="42"/>
      <c r="BC29" s="42"/>
      <c r="BD29" s="42"/>
      <c r="BE29" s="35"/>
      <c r="BF29" s="443"/>
      <c r="BG29" s="41" t="str">
        <f>IFERROR(VLOOKUP(BF28,Ereignistabelle[],2,FALSE),"")</f>
        <v/>
      </c>
      <c r="BH29" s="42"/>
      <c r="BI29" s="42"/>
      <c r="BJ29" s="42"/>
      <c r="BK29" s="42"/>
      <c r="BL29" s="35"/>
      <c r="BM29" s="443"/>
      <c r="BN29" s="41" t="str">
        <f>IFERROR(VLOOKUP(BM28,Ereignistabelle[],2,FALSE),"")</f>
        <v/>
      </c>
      <c r="BO29" s="42"/>
      <c r="BP29" s="42"/>
      <c r="BQ29" s="42"/>
      <c r="BR29" s="42"/>
      <c r="BS29" s="35"/>
      <c r="BT29" s="443"/>
      <c r="BU29" s="41"/>
      <c r="BV29" s="42"/>
      <c r="BW29" s="42"/>
      <c r="BX29" s="42"/>
      <c r="BY29" s="42"/>
      <c r="BZ29" s="35"/>
      <c r="CA29" s="443"/>
      <c r="CB29" s="41" t="str">
        <f>IFERROR(VLOOKUP(CA28,Ereignistabelle[],2,FALSE),"")</f>
        <v/>
      </c>
      <c r="CC29" s="42"/>
      <c r="CD29" s="42"/>
      <c r="CE29" s="42"/>
      <c r="CF29" s="42"/>
      <c r="CG29" s="35"/>
    </row>
    <row r="30" spans="1:85" ht="15" customHeight="1" x14ac:dyDescent="0.25">
      <c r="A30" s="427" t="s">
        <v>15</v>
      </c>
      <c r="B30" s="424">
        <f>B28+1</f>
        <v>42741</v>
      </c>
      <c r="C30" s="25" t="str">
        <f>IFERROR(VLOOKUP(B30,FeiertageBW[#All],2,FALSE),"")</f>
        <v>Heilige 3 Könige</v>
      </c>
      <c r="D30" s="8"/>
      <c r="E30" s="8"/>
      <c r="F30" s="8"/>
      <c r="G30" s="8"/>
      <c r="H30" s="32"/>
      <c r="I30" s="424">
        <f>I28+1</f>
        <v>42776</v>
      </c>
      <c r="J30" s="25" t="str">
        <f>IFERROR(VLOOKUP(I30,FeiertageBW[#All],2,FALSE),"")</f>
        <v/>
      </c>
      <c r="K30" s="8"/>
      <c r="L30" s="8"/>
      <c r="M30" s="8"/>
      <c r="N30" s="8"/>
      <c r="O30" s="32"/>
      <c r="P30" s="429">
        <f>P28+1</f>
        <v>42804</v>
      </c>
      <c r="Q30" s="25" t="str">
        <f>IFERROR(VLOOKUP(P30,FeiertageBW[#All],2,FALSE),"")</f>
        <v/>
      </c>
      <c r="R30" s="8"/>
      <c r="S30" s="8"/>
      <c r="T30" s="8"/>
      <c r="U30" s="8"/>
      <c r="V30" s="32"/>
      <c r="W30" s="424">
        <f>W28+1</f>
        <v>42832</v>
      </c>
      <c r="X30" s="25" t="str">
        <f>IFERROR(VLOOKUP(W30,FeiertageBW[#All],2,FALSE),"")</f>
        <v/>
      </c>
      <c r="Y30" s="8"/>
      <c r="Z30" s="8"/>
      <c r="AA30" s="8"/>
      <c r="AB30" s="8"/>
      <c r="AC30" s="32"/>
      <c r="AD30" s="424">
        <f>AD28+1</f>
        <v>42860</v>
      </c>
      <c r="AE30" s="25" t="str">
        <f>IFERROR(VLOOKUP(AD30,FeiertageBW[#All],2,FALSE),"")</f>
        <v/>
      </c>
      <c r="AF30" s="8"/>
      <c r="AG30" s="8"/>
      <c r="AH30" s="8"/>
      <c r="AI30" s="8"/>
      <c r="AJ30" s="32"/>
      <c r="AK30" s="424">
        <f>AK28+1</f>
        <v>42895</v>
      </c>
      <c r="AL30" s="25" t="str">
        <f>IFERROR(VLOOKUP(AK30,FeiertageBW[#All],2,FALSE),"")</f>
        <v/>
      </c>
      <c r="AM30" s="8"/>
      <c r="AN30" s="8"/>
      <c r="AO30" s="8"/>
      <c r="AP30" s="8"/>
      <c r="AQ30" s="32"/>
      <c r="AR30" s="424">
        <f>AR28+1</f>
        <v>42923</v>
      </c>
      <c r="AS30" s="25" t="str">
        <f>IFERROR(VLOOKUP(AR30,FeiertageBW[#All],2,FALSE),"")</f>
        <v/>
      </c>
      <c r="AT30" s="8"/>
      <c r="AU30" s="8"/>
      <c r="AV30" s="8"/>
      <c r="AW30" s="8"/>
      <c r="AX30" s="32"/>
      <c r="AY30" s="424">
        <f>AY28+1</f>
        <v>42958</v>
      </c>
      <c r="AZ30" s="25" t="str">
        <f>IFERROR(VLOOKUP(AY30,FeiertageBW[#All],2,FALSE),"")</f>
        <v/>
      </c>
      <c r="BA30" s="8"/>
      <c r="BB30" s="8"/>
      <c r="BC30" s="8"/>
      <c r="BD30" s="8"/>
      <c r="BE30" s="32"/>
      <c r="BF30" s="424">
        <f>BF28+1</f>
        <v>42986</v>
      </c>
      <c r="BG30" s="25" t="str">
        <f>IFERROR(VLOOKUP(BF30,FeiertageBW[#All],2,FALSE),"")</f>
        <v/>
      </c>
      <c r="BH30" s="8"/>
      <c r="BI30" s="8"/>
      <c r="BJ30" s="8"/>
      <c r="BK30" s="8"/>
      <c r="BL30" s="32"/>
      <c r="BM30" s="424">
        <f>BM28+1</f>
        <v>43014</v>
      </c>
      <c r="BN30" s="25" t="str">
        <f>IFERROR(VLOOKUP(BM30,FeiertageBW[#All],2,FALSE),"")</f>
        <v/>
      </c>
      <c r="BO30" s="8"/>
      <c r="BP30" s="8"/>
      <c r="BQ30" s="8"/>
      <c r="BR30" s="8"/>
      <c r="BS30" s="32"/>
      <c r="BT30" s="424">
        <f>BT28+1</f>
        <v>43049</v>
      </c>
      <c r="BU30" s="25" t="str">
        <f>IFERROR(VLOOKUP(BT30,FeiertageBW[#All],2,FALSE),"")</f>
        <v/>
      </c>
      <c r="BV30" s="8"/>
      <c r="BW30" s="8"/>
      <c r="BX30" s="8"/>
      <c r="BY30" s="8"/>
      <c r="BZ30" s="32"/>
      <c r="CA30" s="424">
        <f>CA28+1</f>
        <v>43077</v>
      </c>
      <c r="CB30" s="25" t="str">
        <f>IFERROR(VLOOKUP(CA30,FeiertageBW[#All],2,FALSE),"")</f>
        <v/>
      </c>
      <c r="CC30" s="8"/>
      <c r="CD30" s="8"/>
      <c r="CE30" s="8"/>
      <c r="CF30" s="8"/>
      <c r="CG30" s="32"/>
    </row>
    <row r="31" spans="1:85" s="26" customFormat="1" ht="15" customHeight="1" x14ac:dyDescent="0.25">
      <c r="A31" s="427"/>
      <c r="B31" s="443"/>
      <c r="C31" s="45" t="str">
        <f>IFERROR(VLOOKUP(B30,Ereignistabelle[],2,FALSE),"")</f>
        <v/>
      </c>
      <c r="D31" s="39"/>
      <c r="E31" s="39"/>
      <c r="F31" s="39"/>
      <c r="G31" s="39"/>
      <c r="H31" s="34"/>
      <c r="I31" s="443"/>
      <c r="J31" s="45" t="str">
        <f>IFERROR(VLOOKUP(I30,Ereignistabelle[],2,FALSE),"")</f>
        <v/>
      </c>
      <c r="K31" s="39"/>
      <c r="L31" s="39"/>
      <c r="M31" s="39"/>
      <c r="N31" s="39"/>
      <c r="O31" s="34"/>
      <c r="P31" s="446"/>
      <c r="Q31" s="45" t="str">
        <f>IFERROR(VLOOKUP(P30,Ereignistabelle[],2,FALSE),"")</f>
        <v/>
      </c>
      <c r="R31" s="39"/>
      <c r="S31" s="39"/>
      <c r="T31" s="39"/>
      <c r="U31" s="39"/>
      <c r="V31" s="34"/>
      <c r="W31" s="443"/>
      <c r="X31" s="45" t="str">
        <f>IFERROR(VLOOKUP(W30,Ereignistabelle[],2,FALSE),"")</f>
        <v/>
      </c>
      <c r="Y31" s="39"/>
      <c r="Z31" s="39"/>
      <c r="AA31" s="39"/>
      <c r="AB31" s="39"/>
      <c r="AC31" s="34"/>
      <c r="AD31" s="443"/>
      <c r="AE31" s="45" t="str">
        <f>IFERROR(VLOOKUP(AD30,Ereignistabelle[],2,FALSE),"")</f>
        <v/>
      </c>
      <c r="AF31" s="39"/>
      <c r="AG31" s="39"/>
      <c r="AH31" s="39"/>
      <c r="AI31" s="39"/>
      <c r="AJ31" s="34"/>
      <c r="AK31" s="443"/>
      <c r="AL31" s="45" t="str">
        <f>IFERROR(VLOOKUP(AK30,Ereignistabelle[],2,FALSE),"")</f>
        <v/>
      </c>
      <c r="AM31" s="39"/>
      <c r="AN31" s="39"/>
      <c r="AO31" s="39"/>
      <c r="AP31" s="39"/>
      <c r="AQ31" s="34"/>
      <c r="AR31" s="443"/>
      <c r="AS31" s="45" t="str">
        <f>IFERROR(VLOOKUP(AR30,Ereignistabelle[],2,FALSE),"")</f>
        <v/>
      </c>
      <c r="AT31" s="39"/>
      <c r="AU31" s="39"/>
      <c r="AV31" s="39"/>
      <c r="AW31" s="39"/>
      <c r="AX31" s="34"/>
      <c r="AY31" s="443"/>
      <c r="AZ31" s="45" t="str">
        <f>IFERROR(VLOOKUP(AY30,Ereignistabelle[],2,FALSE),"")</f>
        <v/>
      </c>
      <c r="BA31" s="39"/>
      <c r="BB31" s="39"/>
      <c r="BC31" s="39"/>
      <c r="BD31" s="39"/>
      <c r="BE31" s="34"/>
      <c r="BF31" s="443"/>
      <c r="BG31" s="45" t="str">
        <f>IFERROR(VLOOKUP(BF30,Ereignistabelle[],2,FALSE),"")</f>
        <v/>
      </c>
      <c r="BH31" s="39"/>
      <c r="BI31" s="39"/>
      <c r="BJ31" s="39"/>
      <c r="BK31" s="39"/>
      <c r="BL31" s="34"/>
      <c r="BM31" s="443"/>
      <c r="BN31" s="45" t="str">
        <f>IFERROR(VLOOKUP(BM30,Ereignistabelle[],2,FALSE),"")</f>
        <v/>
      </c>
      <c r="BO31" s="39"/>
      <c r="BP31" s="39"/>
      <c r="BQ31" s="39"/>
      <c r="BR31" s="39"/>
      <c r="BS31" s="34"/>
      <c r="BT31" s="443"/>
      <c r="BU31" s="41"/>
      <c r="BV31" s="39"/>
      <c r="BW31" s="39"/>
      <c r="BX31" s="39"/>
      <c r="BY31" s="39"/>
      <c r="BZ31" s="34"/>
      <c r="CA31" s="443"/>
      <c r="CB31" s="45" t="str">
        <f>IFERROR(VLOOKUP(CA30,Ereignistabelle[],2,FALSE),"")</f>
        <v/>
      </c>
      <c r="CC31" s="39"/>
      <c r="CD31" s="39"/>
      <c r="CE31" s="39"/>
      <c r="CF31" s="39"/>
      <c r="CG31" s="34"/>
    </row>
    <row r="32" spans="1:85" ht="15" customHeight="1" x14ac:dyDescent="0.25">
      <c r="A32" s="450" t="s">
        <v>16</v>
      </c>
      <c r="B32" s="444">
        <f>B30+1</f>
        <v>42742</v>
      </c>
      <c r="C32" s="27" t="str">
        <f>IFERROR(VLOOKUP(B32,FeiertageBW[#All],2,FALSE),"")</f>
        <v/>
      </c>
      <c r="D32" s="21"/>
      <c r="E32" s="21"/>
      <c r="F32" s="21"/>
      <c r="G32" s="21"/>
      <c r="H32" s="36"/>
      <c r="I32" s="444">
        <f>I30+1</f>
        <v>42777</v>
      </c>
      <c r="J32" s="27" t="str">
        <f>IFERROR(VLOOKUP(I32,FeiertageBW[#All],2,FALSE),"")</f>
        <v/>
      </c>
      <c r="K32" s="21"/>
      <c r="L32" s="21"/>
      <c r="M32" s="21"/>
      <c r="N32" s="21"/>
      <c r="O32" s="36"/>
      <c r="P32" s="444">
        <f>P30+1</f>
        <v>42805</v>
      </c>
      <c r="Q32" s="27" t="str">
        <f>IFERROR(VLOOKUP(P32,FeiertageBW[#All],2,FALSE),"")</f>
        <v/>
      </c>
      <c r="R32" s="21"/>
      <c r="S32" s="21"/>
      <c r="T32" s="21"/>
      <c r="U32" s="21"/>
      <c r="V32" s="36"/>
      <c r="W32" s="444">
        <f>W30+1</f>
        <v>42833</v>
      </c>
      <c r="X32" s="27" t="str">
        <f>IFERROR(VLOOKUP(W32,FeiertageBW[#All],2,FALSE),"")</f>
        <v/>
      </c>
      <c r="Y32" s="21"/>
      <c r="Z32" s="21"/>
      <c r="AA32" s="21"/>
      <c r="AB32" s="21"/>
      <c r="AC32" s="36"/>
      <c r="AD32" s="444">
        <f>AD30+1</f>
        <v>42861</v>
      </c>
      <c r="AE32" s="27" t="str">
        <f>IFERROR(VLOOKUP(AD32,FeiertageBW[#All],2,FALSE),"")</f>
        <v/>
      </c>
      <c r="AF32" s="21"/>
      <c r="AG32" s="21"/>
      <c r="AH32" s="21"/>
      <c r="AI32" s="21"/>
      <c r="AJ32" s="36"/>
      <c r="AK32" s="444">
        <f>AK30+1</f>
        <v>42896</v>
      </c>
      <c r="AL32" s="27" t="str">
        <f>IFERROR(VLOOKUP(AK32,FeiertageBW[#All],2,FALSE),"")</f>
        <v/>
      </c>
      <c r="AM32" s="21"/>
      <c r="AN32" s="21"/>
      <c r="AO32" s="21"/>
      <c r="AP32" s="21"/>
      <c r="AQ32" s="36"/>
      <c r="AR32" s="444">
        <f>AR30+1</f>
        <v>42924</v>
      </c>
      <c r="AS32" s="27" t="str">
        <f>IFERROR(VLOOKUP(AR32,FeiertageBW[#All],2,FALSE),"")</f>
        <v/>
      </c>
      <c r="AT32" s="21"/>
      <c r="AU32" s="21"/>
      <c r="AV32" s="21"/>
      <c r="AW32" s="21"/>
      <c r="AX32" s="36"/>
      <c r="AY32" s="444">
        <f>AY30+1</f>
        <v>42959</v>
      </c>
      <c r="AZ32" s="27" t="str">
        <f>IFERROR(VLOOKUP(AY32,FeiertageBW[#All],2,FALSE),"")</f>
        <v/>
      </c>
      <c r="BA32" s="21"/>
      <c r="BB32" s="21"/>
      <c r="BC32" s="21"/>
      <c r="BD32" s="21"/>
      <c r="BE32" s="36"/>
      <c r="BF32" s="444">
        <f>BF30+1</f>
        <v>42987</v>
      </c>
      <c r="BG32" s="27" t="str">
        <f>IFERROR(VLOOKUP(BF32,FeiertageBW[#All],2,FALSE),"")</f>
        <v/>
      </c>
      <c r="BH32" s="21"/>
      <c r="BI32" s="21"/>
      <c r="BJ32" s="21"/>
      <c r="BK32" s="21"/>
      <c r="BL32" s="36"/>
      <c r="BM32" s="444">
        <f>BM30+1</f>
        <v>43015</v>
      </c>
      <c r="BN32" s="27" t="str">
        <f>IFERROR(VLOOKUP(BM32,FeiertageBW[#All],2,FALSE),"")</f>
        <v/>
      </c>
      <c r="BO32" s="21"/>
      <c r="BP32" s="21"/>
      <c r="BQ32" s="21"/>
      <c r="BR32" s="21"/>
      <c r="BS32" s="36"/>
      <c r="BT32" s="444">
        <f>BT30+1</f>
        <v>43050</v>
      </c>
      <c r="BU32" s="27" t="str">
        <f>IFERROR(VLOOKUP(BT32,FeiertageBW[#All],2,FALSE),"")</f>
        <v/>
      </c>
      <c r="BV32" s="21"/>
      <c r="BW32" s="21"/>
      <c r="BX32" s="21"/>
      <c r="BY32" s="21"/>
      <c r="BZ32" s="36"/>
      <c r="CA32" s="444">
        <f>CA30+1</f>
        <v>43078</v>
      </c>
      <c r="CB32" s="27" t="str">
        <f>IFERROR(VLOOKUP(CA32,FeiertageBW[#All],2,FALSE),"")</f>
        <v/>
      </c>
      <c r="CC32" s="21"/>
      <c r="CD32" s="21"/>
      <c r="CE32" s="21"/>
      <c r="CF32" s="21"/>
      <c r="CG32" s="36"/>
    </row>
    <row r="33" spans="1:85" s="26" customFormat="1" ht="15" customHeight="1" x14ac:dyDescent="0.25">
      <c r="A33" s="450"/>
      <c r="B33" s="445"/>
      <c r="C33" s="169" t="str">
        <f>IFERROR(VLOOKUP(B32,Ereignistabelle[],2,FALSE),"")</f>
        <v/>
      </c>
      <c r="D33" s="44"/>
      <c r="E33" s="44"/>
      <c r="F33" s="44"/>
      <c r="G33" s="44"/>
      <c r="H33" s="37"/>
      <c r="I33" s="445"/>
      <c r="J33" s="43" t="str">
        <f>IFERROR(VLOOKUP(I32,Ereignistabelle[],2,FALSE),"")</f>
        <v/>
      </c>
      <c r="K33" s="44"/>
      <c r="L33" s="44"/>
      <c r="M33" s="44"/>
      <c r="N33" s="44"/>
      <c r="O33" s="37"/>
      <c r="P33" s="445"/>
      <c r="Q33" s="43" t="str">
        <f>IFERROR(VLOOKUP(P32,Ereignistabelle[],2,FALSE),"")</f>
        <v/>
      </c>
      <c r="R33" s="44"/>
      <c r="S33" s="44"/>
      <c r="T33" s="44"/>
      <c r="U33" s="44"/>
      <c r="V33" s="37"/>
      <c r="W33" s="445"/>
      <c r="X33" s="43" t="str">
        <f>IFERROR(VLOOKUP(W32,Ereignistabelle[],2,FALSE),"")</f>
        <v/>
      </c>
      <c r="Y33" s="44"/>
      <c r="Z33" s="44"/>
      <c r="AA33" s="44"/>
      <c r="AB33" s="44"/>
      <c r="AC33" s="37"/>
      <c r="AD33" s="445"/>
      <c r="AE33" s="43" t="str">
        <f>IFERROR(VLOOKUP(AD32,Ereignistabelle[],2,FALSE),"")</f>
        <v/>
      </c>
      <c r="AF33" s="44"/>
      <c r="AG33" s="44"/>
      <c r="AH33" s="44"/>
      <c r="AI33" s="44"/>
      <c r="AJ33" s="37"/>
      <c r="AK33" s="445"/>
      <c r="AL33" s="43" t="str">
        <f>IFERROR(VLOOKUP(AK32,Ereignistabelle[],2,FALSE),"")</f>
        <v/>
      </c>
      <c r="AM33" s="44"/>
      <c r="AN33" s="44"/>
      <c r="AO33" s="44"/>
      <c r="AP33" s="44"/>
      <c r="AQ33" s="37"/>
      <c r="AR33" s="445"/>
      <c r="AS33" s="43" t="str">
        <f>IFERROR(VLOOKUP(AR32,Ereignistabelle[],2,FALSE),"")</f>
        <v/>
      </c>
      <c r="AT33" s="44"/>
      <c r="AU33" s="44"/>
      <c r="AV33" s="44"/>
      <c r="AW33" s="44"/>
      <c r="AX33" s="37"/>
      <c r="AY33" s="445"/>
      <c r="AZ33" s="43" t="str">
        <f>IFERROR(VLOOKUP(AY32,Ereignistabelle[],2,FALSE),"")</f>
        <v/>
      </c>
      <c r="BA33" s="44"/>
      <c r="BB33" s="44"/>
      <c r="BC33" s="44"/>
      <c r="BD33" s="44"/>
      <c r="BE33" s="37"/>
      <c r="BF33" s="445"/>
      <c r="BG33" s="43" t="str">
        <f>IFERROR(VLOOKUP(BF32,Ereignistabelle[],2,FALSE),"")</f>
        <v/>
      </c>
      <c r="BH33" s="44"/>
      <c r="BI33" s="44"/>
      <c r="BJ33" s="44"/>
      <c r="BK33" s="44"/>
      <c r="BL33" s="37"/>
      <c r="BM33" s="445"/>
      <c r="BN33" s="43" t="str">
        <f>IFERROR(VLOOKUP(BM32,Ereignistabelle[],2,FALSE),"")</f>
        <v/>
      </c>
      <c r="BO33" s="44"/>
      <c r="BP33" s="44"/>
      <c r="BQ33" s="44"/>
      <c r="BR33" s="44"/>
      <c r="BS33" s="37"/>
      <c r="BT33" s="445"/>
      <c r="BU33" s="43" t="str">
        <f>IFERROR(VLOOKUP(BT32,Ereignistabelle[],2,FALSE),"")</f>
        <v/>
      </c>
      <c r="BV33" s="44"/>
      <c r="BW33" s="44"/>
      <c r="BX33" s="44"/>
      <c r="BY33" s="44"/>
      <c r="BZ33" s="37"/>
      <c r="CA33" s="445"/>
      <c r="CB33" s="43" t="str">
        <f>IFERROR(VLOOKUP(CA32,Ereignistabelle[],2,FALSE),"")</f>
        <v/>
      </c>
      <c r="CC33" s="44"/>
      <c r="CD33" s="44"/>
      <c r="CE33" s="44"/>
      <c r="CF33" s="44"/>
      <c r="CG33" s="37"/>
    </row>
    <row r="34" spans="1:85" ht="15" customHeight="1" x14ac:dyDescent="0.25">
      <c r="A34" s="450" t="s">
        <v>17</v>
      </c>
      <c r="B34" s="444">
        <f>B32+1</f>
        <v>42743</v>
      </c>
      <c r="C34" s="27" t="str">
        <f>IFERROR(VLOOKUP(B34,FeiertageBW[#All],2,FALSE),"")</f>
        <v/>
      </c>
      <c r="D34" s="21"/>
      <c r="E34" s="21"/>
      <c r="F34" s="21"/>
      <c r="G34" s="21"/>
      <c r="H34" s="36"/>
      <c r="I34" s="444">
        <f>I32+1</f>
        <v>42778</v>
      </c>
      <c r="J34" s="27" t="str">
        <f>IFERROR(VLOOKUP(I34,FeiertageBW[#All],2,FALSE),"")</f>
        <v/>
      </c>
      <c r="K34" s="21"/>
      <c r="L34" s="21"/>
      <c r="M34" s="21"/>
      <c r="N34" s="21"/>
      <c r="O34" s="36"/>
      <c r="P34" s="444">
        <f>P32+1</f>
        <v>42806</v>
      </c>
      <c r="Q34" s="27" t="str">
        <f>IFERROR(VLOOKUP(P34,FeiertageBW[#All],2,FALSE),"")</f>
        <v/>
      </c>
      <c r="R34" s="21"/>
      <c r="S34" s="21"/>
      <c r="T34" s="21"/>
      <c r="U34" s="21"/>
      <c r="V34" s="36"/>
      <c r="W34" s="444">
        <f>W32+1</f>
        <v>42834</v>
      </c>
      <c r="X34" s="27" t="str">
        <f>IFERROR(VLOOKUP(W34,FeiertageBW[#All],2,FALSE),"")</f>
        <v/>
      </c>
      <c r="Y34" s="21"/>
      <c r="Z34" s="21"/>
      <c r="AA34" s="21"/>
      <c r="AB34" s="21"/>
      <c r="AC34" s="36"/>
      <c r="AD34" s="444">
        <f>AD32+1</f>
        <v>42862</v>
      </c>
      <c r="AE34" s="27" t="str">
        <f>IFERROR(VLOOKUP(AD34,FeiertageBW[#All],2,FALSE),"")</f>
        <v/>
      </c>
      <c r="AF34" s="21"/>
      <c r="AG34" s="21"/>
      <c r="AH34" s="21"/>
      <c r="AI34" s="21"/>
      <c r="AJ34" s="36"/>
      <c r="AK34" s="444">
        <f>AK32+1</f>
        <v>42897</v>
      </c>
      <c r="AL34" s="27" t="str">
        <f>IFERROR(VLOOKUP(AK34,FeiertageBW[#All],2,FALSE),"")</f>
        <v/>
      </c>
      <c r="AM34" s="21"/>
      <c r="AN34" s="21"/>
      <c r="AO34" s="21"/>
      <c r="AP34" s="21"/>
      <c r="AQ34" s="36"/>
      <c r="AR34" s="444">
        <f>AR32+1</f>
        <v>42925</v>
      </c>
      <c r="AS34" s="27" t="str">
        <f>IFERROR(VLOOKUP(AR34,FeiertageBW[#All],2,FALSE),"")</f>
        <v/>
      </c>
      <c r="AT34" s="21"/>
      <c r="AU34" s="21"/>
      <c r="AV34" s="21"/>
      <c r="AW34" s="21"/>
      <c r="AX34" s="36"/>
      <c r="AY34" s="444">
        <f>AY32+1</f>
        <v>42960</v>
      </c>
      <c r="AZ34" s="27" t="str">
        <f>IFERROR(VLOOKUP(AY34,FeiertageBW[#All],2,FALSE),"")</f>
        <v/>
      </c>
      <c r="BA34" s="21"/>
      <c r="BB34" s="21"/>
      <c r="BC34" s="21"/>
      <c r="BD34" s="21"/>
      <c r="BE34" s="36"/>
      <c r="BF34" s="444">
        <f>BF32+1</f>
        <v>42988</v>
      </c>
      <c r="BG34" s="27" t="str">
        <f>IFERROR(VLOOKUP(BF34,FeiertageBW[#All],2,FALSE),"")</f>
        <v/>
      </c>
      <c r="BH34" s="21"/>
      <c r="BI34" s="21"/>
      <c r="BJ34" s="21"/>
      <c r="BK34" s="21"/>
      <c r="BL34" s="36"/>
      <c r="BM34" s="444">
        <f>BM32+1</f>
        <v>43016</v>
      </c>
      <c r="BN34" s="27" t="str">
        <f>IFERROR(VLOOKUP(BM34,FeiertageBW[#All],2,FALSE),"")</f>
        <v/>
      </c>
      <c r="BO34" s="21"/>
      <c r="BP34" s="21"/>
      <c r="BQ34" s="21"/>
      <c r="BR34" s="21"/>
      <c r="BS34" s="36"/>
      <c r="BT34" s="444">
        <f>BT32+1</f>
        <v>43051</v>
      </c>
      <c r="BU34" s="27" t="str">
        <f>IFERROR(VLOOKUP(BT34,FeiertageBW[#All],2,FALSE),"")</f>
        <v/>
      </c>
      <c r="BV34" s="21"/>
      <c r="BW34" s="21"/>
      <c r="BX34" s="21"/>
      <c r="BY34" s="21"/>
      <c r="BZ34" s="36"/>
      <c r="CA34" s="444">
        <f>CA32+1</f>
        <v>43079</v>
      </c>
      <c r="CB34" s="27" t="str">
        <f>IFERROR(VLOOKUP(CA34,FeiertageBW[#All],2,FALSE),"")</f>
        <v>2. Advent</v>
      </c>
      <c r="CC34" s="21"/>
      <c r="CD34" s="21"/>
      <c r="CE34" s="21"/>
      <c r="CF34" s="21"/>
      <c r="CG34" s="36"/>
    </row>
    <row r="35" spans="1:85" s="26" customFormat="1" ht="15" customHeight="1" x14ac:dyDescent="0.25">
      <c r="A35" s="450"/>
      <c r="B35" s="445"/>
      <c r="C35" s="169" t="str">
        <f>IFERROR(VLOOKUP(B34,Ereignistabelle[],2,FALSE),"")</f>
        <v/>
      </c>
      <c r="D35" s="44"/>
      <c r="E35" s="44"/>
      <c r="F35" s="44"/>
      <c r="G35" s="44"/>
      <c r="H35" s="37"/>
      <c r="I35" s="445"/>
      <c r="J35" s="43" t="str">
        <f>IFERROR(VLOOKUP(I34,Ereignistabelle[],2,FALSE),"")</f>
        <v/>
      </c>
      <c r="K35" s="44"/>
      <c r="L35" s="44"/>
      <c r="M35" s="44"/>
      <c r="N35" s="44"/>
      <c r="O35" s="37"/>
      <c r="P35" s="445"/>
      <c r="Q35" s="43" t="str">
        <f>IFERROR(VLOOKUP(P34,Ereignistabelle[],2,FALSE),"")</f>
        <v/>
      </c>
      <c r="R35" s="44"/>
      <c r="S35" s="44"/>
      <c r="T35" s="44"/>
      <c r="U35" s="44"/>
      <c r="V35" s="37"/>
      <c r="W35" s="445"/>
      <c r="X35" s="43" t="str">
        <f>IFERROR(VLOOKUP(W34,Ereignistabelle[],2,FALSE),"")</f>
        <v/>
      </c>
      <c r="Y35" s="44"/>
      <c r="Z35" s="44"/>
      <c r="AA35" s="44"/>
      <c r="AB35" s="44"/>
      <c r="AC35" s="37"/>
      <c r="AD35" s="445"/>
      <c r="AE35" s="43" t="str">
        <f>IFERROR(VLOOKUP(AD34,Ereignistabelle[],2,FALSE),"")</f>
        <v/>
      </c>
      <c r="AF35" s="44"/>
      <c r="AG35" s="44"/>
      <c r="AH35" s="44"/>
      <c r="AI35" s="44"/>
      <c r="AJ35" s="37"/>
      <c r="AK35" s="445"/>
      <c r="AL35" s="43" t="str">
        <f>IFERROR(VLOOKUP(AK34,Ereignistabelle[],2,FALSE),"")</f>
        <v/>
      </c>
      <c r="AM35" s="44"/>
      <c r="AN35" s="44"/>
      <c r="AO35" s="44"/>
      <c r="AP35" s="44"/>
      <c r="AQ35" s="37"/>
      <c r="AR35" s="445"/>
      <c r="AS35" s="43" t="str">
        <f>IFERROR(VLOOKUP(AR34,Ereignistabelle[],2,FALSE),"")</f>
        <v/>
      </c>
      <c r="AT35" s="44"/>
      <c r="AU35" s="44"/>
      <c r="AV35" s="44"/>
      <c r="AW35" s="44"/>
      <c r="AX35" s="37"/>
      <c r="AY35" s="445"/>
      <c r="AZ35" s="43" t="str">
        <f>IFERROR(VLOOKUP(AY34,Ereignistabelle[],2,FALSE),"")</f>
        <v/>
      </c>
      <c r="BA35" s="44"/>
      <c r="BB35" s="44"/>
      <c r="BC35" s="44"/>
      <c r="BD35" s="44"/>
      <c r="BE35" s="37"/>
      <c r="BF35" s="445"/>
      <c r="BG35" s="43" t="str">
        <f>IFERROR(VLOOKUP(BF34,Ereignistabelle[],2,FALSE),"")</f>
        <v/>
      </c>
      <c r="BH35" s="44"/>
      <c r="BI35" s="44"/>
      <c r="BJ35" s="44"/>
      <c r="BK35" s="44"/>
      <c r="BL35" s="37"/>
      <c r="BM35" s="445"/>
      <c r="BN35" s="43" t="str">
        <f>IFERROR(VLOOKUP(BM34,Ereignistabelle[],2,FALSE),"")</f>
        <v/>
      </c>
      <c r="BO35" s="44"/>
      <c r="BP35" s="44"/>
      <c r="BQ35" s="44"/>
      <c r="BR35" s="44"/>
      <c r="BS35" s="37"/>
      <c r="BT35" s="445"/>
      <c r="BU35" s="43" t="str">
        <f>IFERROR(VLOOKUP(BT34,Ereignistabelle[],2,FALSE),"")</f>
        <v/>
      </c>
      <c r="BV35" s="44"/>
      <c r="BW35" s="44"/>
      <c r="BX35" s="44"/>
      <c r="BY35" s="44"/>
      <c r="BZ35" s="37"/>
      <c r="CA35" s="445"/>
      <c r="CB35" s="43" t="str">
        <f>IFERROR(VLOOKUP(CA34,Ereignistabelle[],2,FALSE),"")</f>
        <v/>
      </c>
      <c r="CC35" s="44"/>
      <c r="CD35" s="44"/>
      <c r="CE35" s="44"/>
      <c r="CF35" s="44"/>
      <c r="CG35" s="37"/>
    </row>
    <row r="36" spans="1:85" ht="15" customHeight="1" x14ac:dyDescent="0.25">
      <c r="A36" s="427" t="s">
        <v>18</v>
      </c>
      <c r="B36" s="424">
        <f>B34+1</f>
        <v>42744</v>
      </c>
      <c r="C36" s="25" t="str">
        <f>IFERROR(VLOOKUP(B36,FeiertageBW[#All],2,FALSE),"")</f>
        <v/>
      </c>
      <c r="D36" s="8"/>
      <c r="E36" s="8"/>
      <c r="F36" s="8"/>
      <c r="G36" s="8"/>
      <c r="H36" s="32"/>
      <c r="I36" s="424">
        <f>I34+1</f>
        <v>42779</v>
      </c>
      <c r="J36" s="25" t="str">
        <f>IFERROR(VLOOKUP(I36,FeiertageBW[#All],2,FALSE),"")</f>
        <v/>
      </c>
      <c r="K36" s="8"/>
      <c r="L36" s="8"/>
      <c r="M36" s="8"/>
      <c r="N36" s="8"/>
      <c r="O36" s="32"/>
      <c r="P36" s="429">
        <f>P34+1</f>
        <v>42807</v>
      </c>
      <c r="Q36" s="25" t="str">
        <f>IFERROR(VLOOKUP(P36,FeiertageBW[#All],2,FALSE),"")</f>
        <v/>
      </c>
      <c r="R36" s="8"/>
      <c r="S36" s="8"/>
      <c r="T36" s="8"/>
      <c r="U36" s="8"/>
      <c r="V36" s="32"/>
      <c r="W36" s="424">
        <f>W34+1</f>
        <v>42835</v>
      </c>
      <c r="X36" s="25" t="str">
        <f>IFERROR(VLOOKUP(W36,FeiertageBW[#All],2,FALSE),"")</f>
        <v/>
      </c>
      <c r="Y36" s="8"/>
      <c r="Z36" s="8"/>
      <c r="AA36" s="8"/>
      <c r="AB36" s="8"/>
      <c r="AC36" s="32"/>
      <c r="AD36" s="424">
        <f>AD34+1</f>
        <v>42863</v>
      </c>
      <c r="AE36" s="25" t="str">
        <f>IFERROR(VLOOKUP(AD36,FeiertageBW[#All],2,FALSE),"")</f>
        <v/>
      </c>
      <c r="AF36" s="8"/>
      <c r="AG36" s="8"/>
      <c r="AH36" s="8"/>
      <c r="AI36" s="8"/>
      <c r="AJ36" s="32"/>
      <c r="AK36" s="424">
        <f>AK34+1</f>
        <v>42898</v>
      </c>
      <c r="AL36" s="25" t="str">
        <f>IFERROR(VLOOKUP(AK36,FeiertageBW[#All],2,FALSE),"")</f>
        <v/>
      </c>
      <c r="AM36" s="8"/>
      <c r="AN36" s="8"/>
      <c r="AO36" s="8"/>
      <c r="AP36" s="8"/>
      <c r="AQ36" s="32"/>
      <c r="AR36" s="424">
        <f>AR34+1</f>
        <v>42926</v>
      </c>
      <c r="AS36" s="25" t="str">
        <f>IFERROR(VLOOKUP(AR36,FeiertageBW[#All],2,FALSE),"")</f>
        <v/>
      </c>
      <c r="AT36" s="8"/>
      <c r="AU36" s="8"/>
      <c r="AV36" s="8"/>
      <c r="AW36" s="8"/>
      <c r="AX36" s="32"/>
      <c r="AY36" s="424">
        <f>AY34+1</f>
        <v>42961</v>
      </c>
      <c r="AZ36" s="25" t="str">
        <f>IFERROR(VLOOKUP(AY36,FeiertageBW[#All],2,FALSE),"")</f>
        <v/>
      </c>
      <c r="BA36" s="8"/>
      <c r="BB36" s="8"/>
      <c r="BC36" s="8"/>
      <c r="BD36" s="8"/>
      <c r="BE36" s="32"/>
      <c r="BF36" s="424">
        <f>BF34+1</f>
        <v>42989</v>
      </c>
      <c r="BG36" s="25" t="str">
        <f>IFERROR(VLOOKUP(BF36,FeiertageBW[#All],2,FALSE),"")</f>
        <v/>
      </c>
      <c r="BH36" s="8"/>
      <c r="BI36" s="8"/>
      <c r="BJ36" s="8"/>
      <c r="BK36" s="8"/>
      <c r="BL36" s="32"/>
      <c r="BM36" s="424">
        <f>BM34+1</f>
        <v>43017</v>
      </c>
      <c r="BN36" s="25" t="str">
        <f>IFERROR(VLOOKUP(BM36,FeiertageBW[#All],2,FALSE),"")</f>
        <v/>
      </c>
      <c r="BO36" s="8"/>
      <c r="BP36" s="8"/>
      <c r="BQ36" s="8"/>
      <c r="BR36" s="8"/>
      <c r="BS36" s="32"/>
      <c r="BT36" s="424">
        <f>BT34+1</f>
        <v>43052</v>
      </c>
      <c r="BU36" s="25" t="str">
        <f>IFERROR(VLOOKUP(BT36,FeiertageBW[#All],2,FALSE),"")</f>
        <v/>
      </c>
      <c r="BV36" s="8"/>
      <c r="BW36" s="8"/>
      <c r="BX36" s="8"/>
      <c r="BY36" s="8"/>
      <c r="BZ36" s="32"/>
      <c r="CA36" s="424">
        <f>CA34+1</f>
        <v>43080</v>
      </c>
      <c r="CB36" s="25" t="str">
        <f>IFERROR(VLOOKUP(CA36,FeiertageBW[#All],2,FALSE),"")</f>
        <v/>
      </c>
      <c r="CC36" s="8"/>
      <c r="CD36" s="8"/>
      <c r="CE36" s="8"/>
      <c r="CF36" s="8"/>
      <c r="CG36" s="32"/>
    </row>
    <row r="37" spans="1:85" s="26" customFormat="1" ht="15" customHeight="1" x14ac:dyDescent="0.25">
      <c r="A37" s="427"/>
      <c r="B37" s="443"/>
      <c r="C37" s="45" t="str">
        <f>IFERROR(VLOOKUP(B36,Ereignistabelle[],2,FALSE),"")</f>
        <v/>
      </c>
      <c r="D37" s="42"/>
      <c r="E37" s="42"/>
      <c r="F37" s="42"/>
      <c r="G37" s="42"/>
      <c r="H37" s="35"/>
      <c r="I37" s="443"/>
      <c r="J37" s="41" t="str">
        <f>IFERROR(VLOOKUP(I36,Ereignistabelle[],2,FALSE),"")</f>
        <v/>
      </c>
      <c r="K37" s="42"/>
      <c r="L37" s="42"/>
      <c r="M37" s="42"/>
      <c r="N37" s="42"/>
      <c r="O37" s="35"/>
      <c r="P37" s="446"/>
      <c r="Q37" s="41" t="str">
        <f>IFERROR(VLOOKUP(P36,Ereignistabelle[],2,FALSE),"")</f>
        <v/>
      </c>
      <c r="R37" s="42"/>
      <c r="S37" s="42"/>
      <c r="T37" s="42"/>
      <c r="U37" s="42"/>
      <c r="V37" s="35"/>
      <c r="W37" s="443"/>
      <c r="X37" s="41" t="str">
        <f>IFERROR(VLOOKUP(W36,Ereignistabelle[],2,FALSE),"")</f>
        <v/>
      </c>
      <c r="Y37" s="42"/>
      <c r="Z37" s="42"/>
      <c r="AA37" s="42"/>
      <c r="AB37" s="42"/>
      <c r="AC37" s="35"/>
      <c r="AD37" s="443"/>
      <c r="AE37" s="41" t="str">
        <f>IFERROR(VLOOKUP(AD36,Ereignistabelle[],2,FALSE),"")</f>
        <v/>
      </c>
      <c r="AF37" s="42"/>
      <c r="AG37" s="42"/>
      <c r="AH37" s="42"/>
      <c r="AI37" s="42"/>
      <c r="AJ37" s="35"/>
      <c r="AK37" s="443"/>
      <c r="AL37" s="41" t="str">
        <f>IFERROR(VLOOKUP(AK36,Ereignistabelle[],2,FALSE),"")</f>
        <v/>
      </c>
      <c r="AM37" s="42"/>
      <c r="AN37" s="42"/>
      <c r="AO37" s="42"/>
      <c r="AP37" s="42"/>
      <c r="AQ37" s="35"/>
      <c r="AR37" s="443"/>
      <c r="AS37" s="41" t="str">
        <f>IFERROR(VLOOKUP(AR36,Ereignistabelle[],2,FALSE),"")</f>
        <v/>
      </c>
      <c r="AT37" s="42"/>
      <c r="AU37" s="42"/>
      <c r="AV37" s="42"/>
      <c r="AW37" s="42"/>
      <c r="AX37" s="35"/>
      <c r="AY37" s="443"/>
      <c r="AZ37" s="41" t="str">
        <f>IFERROR(VLOOKUP(AY36,Ereignistabelle[],2,FALSE),"")</f>
        <v/>
      </c>
      <c r="BA37" s="42"/>
      <c r="BB37" s="42"/>
      <c r="BC37" s="42"/>
      <c r="BD37" s="42"/>
      <c r="BE37" s="35"/>
      <c r="BF37" s="443"/>
      <c r="BG37" s="41" t="str">
        <f>IFERROR(VLOOKUP(BF36,Ereignistabelle[],2,FALSE),"")</f>
        <v/>
      </c>
      <c r="BH37" s="42"/>
      <c r="BI37" s="42"/>
      <c r="BJ37" s="42"/>
      <c r="BK37" s="42"/>
      <c r="BL37" s="35"/>
      <c r="BM37" s="443"/>
      <c r="BN37" s="41" t="str">
        <f>IFERROR(VLOOKUP(BM36,Ereignistabelle[],2,FALSE),"")</f>
        <v/>
      </c>
      <c r="BO37" s="42"/>
      <c r="BP37" s="42"/>
      <c r="BQ37" s="42"/>
      <c r="BR37" s="42"/>
      <c r="BS37" s="35"/>
      <c r="BT37" s="443"/>
      <c r="BU37" s="41" t="str">
        <f>IFERROR(VLOOKUP(BT36,Ereignistabelle[],2,FALSE),"")</f>
        <v/>
      </c>
      <c r="BV37" s="42"/>
      <c r="BW37" s="42"/>
      <c r="BX37" s="42"/>
      <c r="BY37" s="42"/>
      <c r="BZ37" s="35"/>
      <c r="CA37" s="443"/>
      <c r="CB37" s="41" t="str">
        <f>IFERROR(VLOOKUP(CA36,Ereignistabelle[],2,FALSE),"")</f>
        <v/>
      </c>
      <c r="CC37" s="42"/>
      <c r="CD37" s="42"/>
      <c r="CE37" s="42"/>
      <c r="CF37" s="42"/>
      <c r="CG37" s="35"/>
    </row>
    <row r="38" spans="1:85" ht="15" customHeight="1" x14ac:dyDescent="0.25">
      <c r="A38" s="427" t="s">
        <v>14</v>
      </c>
      <c r="B38" s="424">
        <f>B36+1</f>
        <v>42745</v>
      </c>
      <c r="C38" s="25" t="str">
        <f>IFERROR(VLOOKUP(B38,FeiertageBW[#All],2,FALSE),"")</f>
        <v/>
      </c>
      <c r="D38" s="8"/>
      <c r="E38" s="8"/>
      <c r="F38" s="8"/>
      <c r="G38" s="8"/>
      <c r="H38" s="32"/>
      <c r="I38" s="424">
        <f>I36+1</f>
        <v>42780</v>
      </c>
      <c r="J38" s="25" t="str">
        <f>IFERROR(VLOOKUP(I38,FeiertageBW[#All],2,FALSE),"")</f>
        <v/>
      </c>
      <c r="K38" s="8"/>
      <c r="L38" s="8"/>
      <c r="M38" s="8"/>
      <c r="N38" s="8"/>
      <c r="O38" s="32"/>
      <c r="P38" s="429">
        <f>P36+1</f>
        <v>42808</v>
      </c>
      <c r="Q38" s="25" t="str">
        <f>IFERROR(VLOOKUP(P38,FeiertageBW[#All],2,FALSE),"")</f>
        <v/>
      </c>
      <c r="R38" s="8"/>
      <c r="S38" s="8"/>
      <c r="T38" s="8"/>
      <c r="U38" s="8"/>
      <c r="V38" s="32"/>
      <c r="W38" s="424">
        <f>W36+1</f>
        <v>42836</v>
      </c>
      <c r="X38" s="25" t="str">
        <f>IFERROR(VLOOKUP(W38,FeiertageBW[#All],2,FALSE),"")</f>
        <v/>
      </c>
      <c r="Y38" s="8"/>
      <c r="Z38" s="8"/>
      <c r="AA38" s="8"/>
      <c r="AB38" s="8"/>
      <c r="AC38" s="32"/>
      <c r="AD38" s="424">
        <f>AD36+1</f>
        <v>42864</v>
      </c>
      <c r="AE38" s="25" t="str">
        <f>IFERROR(VLOOKUP(AD38,FeiertageBW[#All],2,FALSE),"")</f>
        <v/>
      </c>
      <c r="AF38" s="8"/>
      <c r="AG38" s="8"/>
      <c r="AH38" s="8"/>
      <c r="AI38" s="8"/>
      <c r="AJ38" s="32"/>
      <c r="AK38" s="424">
        <f>AK36+1</f>
        <v>42899</v>
      </c>
      <c r="AL38" s="25" t="str">
        <f>IFERROR(VLOOKUP(AK38,FeiertageBW[#All],2,FALSE),"")</f>
        <v/>
      </c>
      <c r="AM38" s="8"/>
      <c r="AN38" s="8"/>
      <c r="AO38" s="8"/>
      <c r="AP38" s="8"/>
      <c r="AQ38" s="32"/>
      <c r="AR38" s="424">
        <f>AR36+1</f>
        <v>42927</v>
      </c>
      <c r="AS38" s="25" t="str">
        <f>IFERROR(VLOOKUP(AR38,FeiertageBW[#All],2,FALSE),"")</f>
        <v/>
      </c>
      <c r="AT38" s="8"/>
      <c r="AU38" s="8"/>
      <c r="AV38" s="8"/>
      <c r="AW38" s="8"/>
      <c r="AX38" s="32"/>
      <c r="AY38" s="424">
        <f>AY36+1</f>
        <v>42962</v>
      </c>
      <c r="AZ38" s="25" t="str">
        <f>IFERROR(VLOOKUP(AY38,FeiertageBW[#All],2,FALSE),"")</f>
        <v/>
      </c>
      <c r="BA38" s="8"/>
      <c r="BB38" s="8"/>
      <c r="BC38" s="8"/>
      <c r="BD38" s="8"/>
      <c r="BE38" s="32"/>
      <c r="BF38" s="424">
        <f>BF36+1</f>
        <v>42990</v>
      </c>
      <c r="BG38" s="25" t="str">
        <f>IFERROR(VLOOKUP(BF38,FeiertageBW[#All],2,FALSE),"")</f>
        <v/>
      </c>
      <c r="BH38" s="8"/>
      <c r="BI38" s="8"/>
      <c r="BJ38" s="8"/>
      <c r="BK38" s="8"/>
      <c r="BL38" s="32"/>
      <c r="BM38" s="424">
        <f>BM36+1</f>
        <v>43018</v>
      </c>
      <c r="BN38" s="25" t="str">
        <f>IFERROR(VLOOKUP(BM38,FeiertageBW[#All],2,FALSE),"")</f>
        <v/>
      </c>
      <c r="BO38" s="8"/>
      <c r="BP38" s="8"/>
      <c r="BQ38" s="8"/>
      <c r="BR38" s="8"/>
      <c r="BS38" s="32"/>
      <c r="BT38" s="424">
        <f>BT36+1</f>
        <v>43053</v>
      </c>
      <c r="BU38" s="25" t="str">
        <f>IFERROR(VLOOKUP(BT38,FeiertageBW[#All],2,FALSE),"")</f>
        <v/>
      </c>
      <c r="BV38" s="8"/>
      <c r="BW38" s="8"/>
      <c r="BX38" s="8"/>
      <c r="BY38" s="8"/>
      <c r="BZ38" s="32"/>
      <c r="CA38" s="424">
        <f>CA36+1</f>
        <v>43081</v>
      </c>
      <c r="CB38" s="25" t="str">
        <f>IFERROR(VLOOKUP(CA38,FeiertageBW[#All],2,FALSE),"")</f>
        <v/>
      </c>
      <c r="CC38" s="8"/>
      <c r="CD38" s="8"/>
      <c r="CE38" s="8"/>
      <c r="CF38" s="8"/>
      <c r="CG38" s="32"/>
    </row>
    <row r="39" spans="1:85" s="26" customFormat="1" ht="15" customHeight="1" x14ac:dyDescent="0.25">
      <c r="A39" s="427"/>
      <c r="B39" s="443"/>
      <c r="C39" s="45" t="str">
        <f>IFERROR(VLOOKUP(B38,Ereignistabelle[],2,FALSE),"")</f>
        <v/>
      </c>
      <c r="D39" s="42"/>
      <c r="E39" s="42"/>
      <c r="F39" s="42"/>
      <c r="G39" s="42"/>
      <c r="H39" s="35"/>
      <c r="I39" s="443"/>
      <c r="J39" s="41" t="str">
        <f>IFERROR(VLOOKUP(I38,Ereignistabelle[],2,FALSE),"")</f>
        <v/>
      </c>
      <c r="K39" s="42"/>
      <c r="L39" s="42"/>
      <c r="M39" s="42"/>
      <c r="N39" s="42"/>
      <c r="O39" s="35"/>
      <c r="P39" s="446"/>
      <c r="Q39" s="41" t="str">
        <f>IFERROR(VLOOKUP(P38,Ereignistabelle[],2,FALSE),"")</f>
        <v/>
      </c>
      <c r="R39" s="42"/>
      <c r="S39" s="42"/>
      <c r="T39" s="42"/>
      <c r="U39" s="42"/>
      <c r="V39" s="35"/>
      <c r="W39" s="443"/>
      <c r="X39" s="41" t="str">
        <f>IFERROR(VLOOKUP(W38,Ereignistabelle[],2,FALSE),"")</f>
        <v/>
      </c>
      <c r="Y39" s="42"/>
      <c r="Z39" s="42"/>
      <c r="AA39" s="42"/>
      <c r="AB39" s="42"/>
      <c r="AC39" s="35"/>
      <c r="AD39" s="443"/>
      <c r="AE39" s="41" t="str">
        <f>IFERROR(VLOOKUP(AD38,Ereignistabelle[],2,FALSE),"")</f>
        <v/>
      </c>
      <c r="AF39" s="42"/>
      <c r="AG39" s="42"/>
      <c r="AH39" s="42"/>
      <c r="AI39" s="42"/>
      <c r="AJ39" s="35"/>
      <c r="AK39" s="443"/>
      <c r="AL39" s="41" t="str">
        <f>IFERROR(VLOOKUP(AK38,Ereignistabelle[],2,FALSE),"")</f>
        <v/>
      </c>
      <c r="AM39" s="42"/>
      <c r="AN39" s="42"/>
      <c r="AO39" s="42"/>
      <c r="AP39" s="42"/>
      <c r="AQ39" s="35"/>
      <c r="AR39" s="443"/>
      <c r="AS39" s="41" t="str">
        <f>IFERROR(VLOOKUP(AR38,Ereignistabelle[],2,FALSE),"")</f>
        <v/>
      </c>
      <c r="AT39" s="42"/>
      <c r="AU39" s="42"/>
      <c r="AV39" s="42"/>
      <c r="AW39" s="42"/>
      <c r="AX39" s="35"/>
      <c r="AY39" s="443"/>
      <c r="AZ39" s="41" t="str">
        <f>IFERROR(VLOOKUP(AY38,Ereignistabelle[],2,FALSE),"")</f>
        <v/>
      </c>
      <c r="BA39" s="42"/>
      <c r="BB39" s="42"/>
      <c r="BC39" s="42"/>
      <c r="BD39" s="42"/>
      <c r="BE39" s="35"/>
      <c r="BF39" s="443"/>
      <c r="BG39" s="41" t="str">
        <f>IFERROR(VLOOKUP(BF38,Ereignistabelle[],2,FALSE),"")</f>
        <v/>
      </c>
      <c r="BH39" s="42"/>
      <c r="BI39" s="42"/>
      <c r="BJ39" s="42"/>
      <c r="BK39" s="42"/>
      <c r="BL39" s="35"/>
      <c r="BM39" s="443"/>
      <c r="BN39" s="41" t="str">
        <f>IFERROR(VLOOKUP(BM38,Ereignistabelle[],2,FALSE),"")</f>
        <v/>
      </c>
      <c r="BO39" s="42"/>
      <c r="BP39" s="42"/>
      <c r="BQ39" s="42"/>
      <c r="BR39" s="42"/>
      <c r="BS39" s="35"/>
      <c r="BT39" s="443"/>
      <c r="BU39" s="41" t="str">
        <f>IFERROR(VLOOKUP(BT38,Ereignistabelle[],2,FALSE),"")</f>
        <v/>
      </c>
      <c r="BV39" s="42"/>
      <c r="BW39" s="42"/>
      <c r="BX39" s="42"/>
      <c r="BY39" s="42"/>
      <c r="BZ39" s="35"/>
      <c r="CA39" s="443"/>
      <c r="CB39" s="41" t="str">
        <f>IFERROR(VLOOKUP(CA38,Ereignistabelle[],2,FALSE),"")</f>
        <v/>
      </c>
      <c r="CC39" s="42"/>
      <c r="CD39" s="42"/>
      <c r="CE39" s="42"/>
      <c r="CF39" s="42"/>
      <c r="CG39" s="35"/>
    </row>
    <row r="40" spans="1:85" ht="15" customHeight="1" x14ac:dyDescent="0.25">
      <c r="A40" s="427" t="s">
        <v>13</v>
      </c>
      <c r="B40" s="424">
        <f t="shared" ref="B40" si="1">B38+1</f>
        <v>42746</v>
      </c>
      <c r="C40" s="25" t="str">
        <f>IFERROR(VLOOKUP(B40,FeiertageBW[#All],2,FALSE),"")</f>
        <v/>
      </c>
      <c r="D40" s="8"/>
      <c r="E40" s="8"/>
      <c r="F40" s="8"/>
      <c r="G40" s="8"/>
      <c r="H40" s="32" t="str">
        <f>IF(B40&lt;&gt;"",TRUNC((B40-WEEKDAY(B40,2)-DATE(YEAR(B40+4-WEEKDAY(B40,2)),1,-10))/7)&amp;"","")</f>
        <v>2</v>
      </c>
      <c r="I40" s="424">
        <f t="shared" ref="I40" si="2">I38+1</f>
        <v>42781</v>
      </c>
      <c r="J40" s="25" t="str">
        <f>IFERROR(VLOOKUP(I40,FeiertageBW[#All],2,FALSE),"")</f>
        <v/>
      </c>
      <c r="K40" s="8"/>
      <c r="L40" s="8"/>
      <c r="M40" s="8"/>
      <c r="N40" s="8"/>
      <c r="O40" s="32" t="str">
        <f>IF(I40&lt;&gt;"",TRUNC((I40-WEEKDAY(I40,2)-DATE(YEAR(I40+4-WEEKDAY(I40,2)),1,-10))/7)&amp;"","")</f>
        <v>7</v>
      </c>
      <c r="P40" s="429">
        <f t="shared" ref="P40" si="3">P38+1</f>
        <v>42809</v>
      </c>
      <c r="Q40" s="25" t="str">
        <f>IFERROR(VLOOKUP(P40,FeiertageBW[#All],2,FALSE),"")</f>
        <v/>
      </c>
      <c r="R40" s="8"/>
      <c r="S40" s="8"/>
      <c r="T40" s="8"/>
      <c r="U40" s="8"/>
      <c r="V40" s="32" t="str">
        <f>IF(P40&lt;&gt;"",TRUNC((P40-WEEKDAY(P40,2)-DATE(YEAR(P40+4-WEEKDAY(P40,2)),1,-10))/7)&amp;"","")</f>
        <v>11</v>
      </c>
      <c r="W40" s="424">
        <f t="shared" ref="W40" si="4">W38+1</f>
        <v>42837</v>
      </c>
      <c r="X40" s="25" t="str">
        <f>IFERROR(VLOOKUP(W40,FeiertageBW[#All],2,FALSE),"")</f>
        <v/>
      </c>
      <c r="Y40" s="8"/>
      <c r="Z40" s="8"/>
      <c r="AA40" s="8"/>
      <c r="AB40" s="8"/>
      <c r="AC40" s="32" t="str">
        <f>IF(W40&lt;&gt;"",TRUNC((W40-WEEKDAY(W40,2)-DATE(YEAR(W40+4-WEEKDAY(W40,2)),1,-10))/7)&amp;"","")</f>
        <v>15</v>
      </c>
      <c r="AD40" s="424">
        <f t="shared" ref="AD40" si="5">AD38+1</f>
        <v>42865</v>
      </c>
      <c r="AE40" s="25" t="str">
        <f>IFERROR(VLOOKUP(AD40,FeiertageBW[#All],2,FALSE),"")</f>
        <v/>
      </c>
      <c r="AF40" s="8"/>
      <c r="AG40" s="8"/>
      <c r="AH40" s="8"/>
      <c r="AI40" s="8"/>
      <c r="AJ40" s="32" t="str">
        <f>IF(AD40&lt;&gt;"",TRUNC((AD40-WEEKDAY(AD40,2)-DATE(YEAR(AD40+4-WEEKDAY(AD40,2)),1,-10))/7)&amp;"","")</f>
        <v>19</v>
      </c>
      <c r="AK40" s="424">
        <f t="shared" ref="AK40" si="6">AK38+1</f>
        <v>42900</v>
      </c>
      <c r="AL40" s="25" t="str">
        <f>IFERROR(VLOOKUP(AK40,FeiertageBW[#All],2,FALSE),"")</f>
        <v/>
      </c>
      <c r="AM40" s="8"/>
      <c r="AN40" s="8"/>
      <c r="AO40" s="8"/>
      <c r="AP40" s="8"/>
      <c r="AQ40" s="32" t="str">
        <f>IF(AK40&lt;&gt;"",TRUNC((AK40-WEEKDAY(AK40,2)-DATE(YEAR(AK40+4-WEEKDAY(AK40,2)),1,-10))/7)&amp;"","")</f>
        <v>24</v>
      </c>
      <c r="AR40" s="424">
        <f t="shared" ref="AR40" si="7">AR38+1</f>
        <v>42928</v>
      </c>
      <c r="AS40" s="25" t="str">
        <f>IFERROR(VLOOKUP(AR40,FeiertageBW[#All],2,FALSE),"")</f>
        <v/>
      </c>
      <c r="AT40" s="8"/>
      <c r="AU40" s="8"/>
      <c r="AV40" s="8"/>
      <c r="AW40" s="8"/>
      <c r="AX40" s="32" t="str">
        <f>IF(AR40&lt;&gt;"",TRUNC((AR40-WEEKDAY(AR40,2)-DATE(YEAR(AR40+4-WEEKDAY(AR40,2)),1,-10))/7)&amp;"","")</f>
        <v>28</v>
      </c>
      <c r="AY40" s="424">
        <f t="shared" ref="AY40" si="8">AY38+1</f>
        <v>42963</v>
      </c>
      <c r="AZ40" s="25" t="str">
        <f>IFERROR(VLOOKUP(AY40,FeiertageBW[#All],2,FALSE),"")</f>
        <v/>
      </c>
      <c r="BA40" s="8"/>
      <c r="BB40" s="8"/>
      <c r="BC40" s="8"/>
      <c r="BD40" s="8"/>
      <c r="BE40" s="32" t="str">
        <f>IF(AY40&lt;&gt;"",TRUNC((AY40-WEEKDAY(AY40,2)-DATE(YEAR(AY40+4-WEEKDAY(AY40,2)),1,-10))/7)&amp;"","")</f>
        <v>33</v>
      </c>
      <c r="BF40" s="424">
        <f t="shared" ref="BF40" si="9">BF38+1</f>
        <v>42991</v>
      </c>
      <c r="BG40" s="25" t="str">
        <f>IFERROR(VLOOKUP(BF40,FeiertageBW[#All],2,FALSE),"")</f>
        <v/>
      </c>
      <c r="BH40" s="8"/>
      <c r="BI40" s="8"/>
      <c r="BJ40" s="8"/>
      <c r="BK40" s="8"/>
      <c r="BL40" s="32" t="str">
        <f>IF(BF40&lt;&gt;"",TRUNC((BF40-WEEKDAY(BF40,2)-DATE(YEAR(BF40+4-WEEKDAY(BF40,2)),1,-10))/7)&amp;"","")</f>
        <v>37</v>
      </c>
      <c r="BM40" s="424">
        <f t="shared" ref="BM40" si="10">BM38+1</f>
        <v>43019</v>
      </c>
      <c r="BN40" s="25" t="str">
        <f>IFERROR(VLOOKUP(BM40,FeiertageBW[#All],2,FALSE),"")</f>
        <v/>
      </c>
      <c r="BO40" s="8"/>
      <c r="BP40" s="8"/>
      <c r="BQ40" s="8"/>
      <c r="BR40" s="8"/>
      <c r="BS40" s="32" t="str">
        <f>IF(BM40&lt;&gt;"",TRUNC((BM40-WEEKDAY(BM40,2)-DATE(YEAR(BM40+4-WEEKDAY(BM40,2)),1,-10))/7)&amp;"","")</f>
        <v>41</v>
      </c>
      <c r="BT40" s="424">
        <f t="shared" ref="BT40" si="11">BT38+1</f>
        <v>43054</v>
      </c>
      <c r="BU40" s="25" t="str">
        <f>IFERROR(VLOOKUP(BT40,FeiertageBW[#All],2,FALSE),"")</f>
        <v/>
      </c>
      <c r="BV40" s="48"/>
      <c r="BW40" s="8"/>
      <c r="BX40" s="8"/>
      <c r="BY40" s="8"/>
      <c r="BZ40" s="32" t="str">
        <f>IF(BT40&lt;&gt;"",TRUNC((BT40-WEEKDAY(BT40,2)-DATE(YEAR(BT40+4-WEEKDAY(BT40,2)),1,-10))/7)&amp;"","")</f>
        <v>46</v>
      </c>
      <c r="CA40" s="424">
        <f t="shared" ref="CA40" si="12">CA38+1</f>
        <v>43082</v>
      </c>
      <c r="CB40" s="25" t="str">
        <f>IFERROR(VLOOKUP(CA40,FeiertageBW[#All],2,FALSE),"")</f>
        <v/>
      </c>
      <c r="CC40" s="8"/>
      <c r="CD40" s="8"/>
      <c r="CE40" s="8"/>
      <c r="CF40" s="8"/>
      <c r="CG40" s="32" t="str">
        <f>IF(CA40&lt;&gt;"",TRUNC((CA40-WEEKDAY(CA40,2)-DATE(YEAR(CA40+4-WEEKDAY(CA40,2)),1,-10))/7)&amp;"","")</f>
        <v>50</v>
      </c>
    </row>
    <row r="41" spans="1:85" s="26" customFormat="1" ht="15" customHeight="1" x14ac:dyDescent="0.25">
      <c r="A41" s="427"/>
      <c r="B41" s="443"/>
      <c r="C41" s="45" t="str">
        <f>IFERROR(VLOOKUP(B40,Ereignistabelle[],2,FALSE),"")</f>
        <v/>
      </c>
      <c r="D41" s="42"/>
      <c r="E41" s="42"/>
      <c r="F41" s="42"/>
      <c r="G41" s="42"/>
      <c r="H41" s="35"/>
      <c r="I41" s="443"/>
      <c r="J41" s="41" t="str">
        <f>IFERROR(VLOOKUP(I40,Ereignistabelle[],2,FALSE),"")</f>
        <v/>
      </c>
      <c r="K41" s="42"/>
      <c r="L41" s="42"/>
      <c r="M41" s="42"/>
      <c r="N41" s="42"/>
      <c r="O41" s="35"/>
      <c r="P41" s="446"/>
      <c r="Q41" s="41" t="str">
        <f>IFERROR(VLOOKUP(P40,Ereignistabelle[],2,FALSE),"")</f>
        <v/>
      </c>
      <c r="R41" s="42"/>
      <c r="S41" s="42"/>
      <c r="T41" s="42"/>
      <c r="U41" s="42"/>
      <c r="V41" s="35"/>
      <c r="W41" s="443"/>
      <c r="X41" s="41" t="str">
        <f>IFERROR(VLOOKUP(W40,Ereignistabelle[],2,FALSE),"")</f>
        <v/>
      </c>
      <c r="Y41" s="42"/>
      <c r="Z41" s="42"/>
      <c r="AA41" s="42"/>
      <c r="AB41" s="42"/>
      <c r="AC41" s="35"/>
      <c r="AD41" s="443"/>
      <c r="AE41" s="41" t="str">
        <f>IFERROR(VLOOKUP(AD40,Ereignistabelle[],2,FALSE),"")</f>
        <v/>
      </c>
      <c r="AF41" s="42"/>
      <c r="AG41" s="42"/>
      <c r="AH41" s="42"/>
      <c r="AI41" s="42"/>
      <c r="AJ41" s="35"/>
      <c r="AK41" s="443"/>
      <c r="AL41" s="41" t="str">
        <f>IFERROR(VLOOKUP(AK40,Ereignistabelle[],2,FALSE),"")</f>
        <v/>
      </c>
      <c r="AM41" s="42"/>
      <c r="AN41" s="42"/>
      <c r="AO41" s="42"/>
      <c r="AP41" s="42"/>
      <c r="AQ41" s="35"/>
      <c r="AR41" s="443"/>
      <c r="AS41" s="41" t="str">
        <f>IFERROR(VLOOKUP(AR40,Ereignistabelle[],2,FALSE),"")</f>
        <v/>
      </c>
      <c r="AT41" s="42"/>
      <c r="AU41" s="42"/>
      <c r="AV41" s="42"/>
      <c r="AW41" s="42"/>
      <c r="AX41" s="35"/>
      <c r="AY41" s="443"/>
      <c r="AZ41" s="41" t="str">
        <f>IFERROR(VLOOKUP(AY40,Ereignistabelle[],2,FALSE),"")</f>
        <v/>
      </c>
      <c r="BA41" s="42"/>
      <c r="BB41" s="42"/>
      <c r="BC41" s="42"/>
      <c r="BD41" s="42"/>
      <c r="BE41" s="35"/>
      <c r="BF41" s="443"/>
      <c r="BG41" s="41" t="str">
        <f>IFERROR(VLOOKUP(BF40,Ereignistabelle[],2,FALSE),"")</f>
        <v/>
      </c>
      <c r="BH41" s="42"/>
      <c r="BI41" s="42"/>
      <c r="BJ41" s="42"/>
      <c r="BK41" s="42"/>
      <c r="BL41" s="35"/>
      <c r="BM41" s="443"/>
      <c r="BN41" s="41" t="str">
        <f>IFERROR(VLOOKUP(BM40,Ereignistabelle[],2,FALSE),"")</f>
        <v/>
      </c>
      <c r="BO41" s="42"/>
      <c r="BP41" s="42"/>
      <c r="BQ41" s="42"/>
      <c r="BR41" s="42"/>
      <c r="BS41" s="35"/>
      <c r="BT41" s="443"/>
      <c r="BU41" s="41" t="str">
        <f>IFERROR(VLOOKUP(BT40,Ereignistabelle[],2,FALSE),"")</f>
        <v/>
      </c>
      <c r="BV41" s="49"/>
      <c r="BW41" s="42"/>
      <c r="BX41" s="42"/>
      <c r="BY41" s="42"/>
      <c r="BZ41" s="35"/>
      <c r="CA41" s="443"/>
      <c r="CB41" s="41" t="str">
        <f>IFERROR(VLOOKUP(CA40,Ereignistabelle[],2,FALSE),"")</f>
        <v/>
      </c>
      <c r="CC41" s="42"/>
      <c r="CD41" s="42"/>
      <c r="CE41" s="42"/>
      <c r="CF41" s="42"/>
      <c r="CG41" s="35"/>
    </row>
    <row r="42" spans="1:85" ht="15" customHeight="1" x14ac:dyDescent="0.25">
      <c r="A42" s="427" t="s">
        <v>12</v>
      </c>
      <c r="B42" s="424">
        <f>B40+1</f>
        <v>42747</v>
      </c>
      <c r="C42" s="25" t="str">
        <f>IFERROR(VLOOKUP(B42,FeiertageBW[#All],2,FALSE),"")</f>
        <v/>
      </c>
      <c r="D42" s="8"/>
      <c r="E42" s="8"/>
      <c r="F42" s="8"/>
      <c r="G42" s="8"/>
      <c r="H42" s="32"/>
      <c r="I42" s="424">
        <f>I40+1</f>
        <v>42782</v>
      </c>
      <c r="J42" s="25" t="str">
        <f>IFERROR(VLOOKUP(I42,FeiertageBW[#All],2,FALSE),"")</f>
        <v/>
      </c>
      <c r="K42" s="8"/>
      <c r="L42" s="8"/>
      <c r="M42" s="8"/>
      <c r="N42" s="8"/>
      <c r="O42" s="32"/>
      <c r="P42" s="429">
        <f>P40+1</f>
        <v>42810</v>
      </c>
      <c r="Q42" s="25" t="str">
        <f>IFERROR(VLOOKUP(P42,FeiertageBW[#All],2,FALSE),"")</f>
        <v/>
      </c>
      <c r="R42" s="8"/>
      <c r="S42" s="8"/>
      <c r="T42" s="8"/>
      <c r="U42" s="8"/>
      <c r="V42" s="32"/>
      <c r="W42" s="424">
        <f>W40+1</f>
        <v>42838</v>
      </c>
      <c r="X42" s="25" t="str">
        <f>IFERROR(VLOOKUP(W42,FeiertageBW[#All],2,FALSE),"")</f>
        <v/>
      </c>
      <c r="Y42" s="8"/>
      <c r="Z42" s="8"/>
      <c r="AA42" s="8"/>
      <c r="AB42" s="8"/>
      <c r="AC42" s="32"/>
      <c r="AD42" s="424">
        <f>AD40+1</f>
        <v>42866</v>
      </c>
      <c r="AE42" s="25" t="str">
        <f>IFERROR(VLOOKUP(AD42,FeiertageBW[#All],2,FALSE),"")</f>
        <v/>
      </c>
      <c r="AF42" s="8"/>
      <c r="AG42" s="8"/>
      <c r="AH42" s="8"/>
      <c r="AI42" s="8"/>
      <c r="AJ42" s="32"/>
      <c r="AK42" s="424">
        <f>AK40+1</f>
        <v>42901</v>
      </c>
      <c r="AL42" s="25" t="str">
        <f>IFERROR(VLOOKUP(AK42,FeiertageBW[#All],2,FALSE),"")</f>
        <v/>
      </c>
      <c r="AM42" s="8"/>
      <c r="AN42" s="8"/>
      <c r="AO42" s="8"/>
      <c r="AP42" s="8"/>
      <c r="AQ42" s="32"/>
      <c r="AR42" s="424">
        <f>AR40+1</f>
        <v>42929</v>
      </c>
      <c r="AS42" s="25" t="str">
        <f>IFERROR(VLOOKUP(AR42,FeiertageBW[#All],2,FALSE),"")</f>
        <v/>
      </c>
      <c r="AT42" s="8"/>
      <c r="AU42" s="8"/>
      <c r="AV42" s="8"/>
      <c r="AW42" s="8"/>
      <c r="AX42" s="32"/>
      <c r="AY42" s="424">
        <f>AY40+1</f>
        <v>42964</v>
      </c>
      <c r="AZ42" s="25" t="str">
        <f>IFERROR(VLOOKUP(AY42,FeiertageBW[#All],2,FALSE),"")</f>
        <v/>
      </c>
      <c r="BA42" s="8"/>
      <c r="BB42" s="8"/>
      <c r="BC42" s="8"/>
      <c r="BD42" s="8"/>
      <c r="BE42" s="32"/>
      <c r="BF42" s="424">
        <f>BF40+1</f>
        <v>42992</v>
      </c>
      <c r="BG42" s="25" t="str">
        <f>IFERROR(VLOOKUP(BF42,FeiertageBW[#All],2,FALSE),"")</f>
        <v/>
      </c>
      <c r="BH42" s="8"/>
      <c r="BI42" s="8"/>
      <c r="BJ42" s="8"/>
      <c r="BK42" s="8"/>
      <c r="BL42" s="32"/>
      <c r="BM42" s="424">
        <f>BM40+1</f>
        <v>43020</v>
      </c>
      <c r="BN42" s="25" t="str">
        <f>IFERROR(VLOOKUP(BM42,FeiertageBW[#All],2,FALSE),"")</f>
        <v/>
      </c>
      <c r="BO42" s="8"/>
      <c r="BP42" s="8"/>
      <c r="BQ42" s="8"/>
      <c r="BR42" s="8"/>
      <c r="BS42" s="32"/>
      <c r="BT42" s="424">
        <f>BT40+1</f>
        <v>43055</v>
      </c>
      <c r="BU42" s="25" t="str">
        <f>IFERROR(VLOOKUP(BT42,FeiertageBW[#All],2,FALSE),"")</f>
        <v/>
      </c>
      <c r="BV42" s="8"/>
      <c r="BW42" s="8"/>
      <c r="BX42" s="8"/>
      <c r="BY42" s="8"/>
      <c r="BZ42" s="32"/>
      <c r="CA42" s="424">
        <f>CA40+1</f>
        <v>43083</v>
      </c>
      <c r="CB42" s="25" t="str">
        <f>IFERROR(VLOOKUP(CA42,FeiertageBW[#All],2,FALSE),"")</f>
        <v/>
      </c>
      <c r="CC42" s="8"/>
      <c r="CD42" s="8"/>
      <c r="CE42" s="8"/>
      <c r="CF42" s="8"/>
      <c r="CG42" s="32"/>
    </row>
    <row r="43" spans="1:85" s="26" customFormat="1" ht="15" customHeight="1" x14ac:dyDescent="0.25">
      <c r="A43" s="427"/>
      <c r="B43" s="443"/>
      <c r="C43" s="45" t="str">
        <f>IFERROR(VLOOKUP(B42,Ereignistabelle[],2,FALSE),"")</f>
        <v/>
      </c>
      <c r="D43" s="42"/>
      <c r="E43" s="42"/>
      <c r="F43" s="42"/>
      <c r="G43" s="42"/>
      <c r="H43" s="35"/>
      <c r="I43" s="443"/>
      <c r="J43" s="41" t="str">
        <f>IFERROR(VLOOKUP(I42,Ereignistabelle[],2,FALSE),"")</f>
        <v/>
      </c>
      <c r="K43" s="42"/>
      <c r="L43" s="42"/>
      <c r="M43" s="42"/>
      <c r="N43" s="42"/>
      <c r="O43" s="35"/>
      <c r="P43" s="446"/>
      <c r="Q43" s="41" t="str">
        <f>IFERROR(VLOOKUP(P42,Ereignistabelle[],2,FALSE),"")</f>
        <v/>
      </c>
      <c r="R43" s="42"/>
      <c r="S43" s="42"/>
      <c r="T43" s="42"/>
      <c r="U43" s="42"/>
      <c r="V43" s="35"/>
      <c r="W43" s="443"/>
      <c r="X43" s="41" t="str">
        <f>IFERROR(VLOOKUP(W42,Ereignistabelle[],2,FALSE),"")</f>
        <v/>
      </c>
      <c r="Y43" s="42"/>
      <c r="Z43" s="42"/>
      <c r="AA43" s="42"/>
      <c r="AB43" s="42"/>
      <c r="AC43" s="35"/>
      <c r="AD43" s="443"/>
      <c r="AE43" s="41" t="str">
        <f>IFERROR(VLOOKUP(AD42,Ereignistabelle[],2,FALSE),"")</f>
        <v/>
      </c>
      <c r="AF43" s="42"/>
      <c r="AG43" s="42"/>
      <c r="AH43" s="42"/>
      <c r="AI43" s="42"/>
      <c r="AJ43" s="35"/>
      <c r="AK43" s="443"/>
      <c r="AL43" s="41" t="str">
        <f>IFERROR(VLOOKUP(AK42,Ereignistabelle[],2,FALSE),"")</f>
        <v/>
      </c>
      <c r="AM43" s="42"/>
      <c r="AN43" s="42"/>
      <c r="AO43" s="42"/>
      <c r="AP43" s="42"/>
      <c r="AQ43" s="35"/>
      <c r="AR43" s="443"/>
      <c r="AS43" s="41" t="str">
        <f>IFERROR(VLOOKUP(AR42,Ereignistabelle[],2,FALSE),"")</f>
        <v/>
      </c>
      <c r="AT43" s="42"/>
      <c r="AU43" s="42"/>
      <c r="AV43" s="42"/>
      <c r="AW43" s="42"/>
      <c r="AX43" s="35"/>
      <c r="AY43" s="443"/>
      <c r="AZ43" s="41" t="str">
        <f>IFERROR(VLOOKUP(AY42,Ereignistabelle[],2,FALSE),"")</f>
        <v/>
      </c>
      <c r="BA43" s="42"/>
      <c r="BB43" s="42"/>
      <c r="BC43" s="42"/>
      <c r="BD43" s="42"/>
      <c r="BE43" s="35"/>
      <c r="BF43" s="443"/>
      <c r="BG43" s="41" t="str">
        <f>IFERROR(VLOOKUP(BF42,Ereignistabelle[],2,FALSE),"")</f>
        <v/>
      </c>
      <c r="BH43" s="42"/>
      <c r="BI43" s="42"/>
      <c r="BJ43" s="42"/>
      <c r="BK43" s="42"/>
      <c r="BL43" s="35"/>
      <c r="BM43" s="443"/>
      <c r="BN43" s="41" t="str">
        <f>IFERROR(VLOOKUP(BM42,Ereignistabelle[],2,FALSE),"")</f>
        <v/>
      </c>
      <c r="BO43" s="42"/>
      <c r="BP43" s="42"/>
      <c r="BQ43" s="42"/>
      <c r="BR43" s="42"/>
      <c r="BS43" s="35"/>
      <c r="BT43" s="443"/>
      <c r="BU43" s="41" t="str">
        <f>IFERROR(VLOOKUP(BT42,Ereignistabelle[],2,FALSE),"")</f>
        <v/>
      </c>
      <c r="BV43" s="42"/>
      <c r="BW43" s="42"/>
      <c r="BX43" s="42"/>
      <c r="BY43" s="42"/>
      <c r="BZ43" s="35"/>
      <c r="CA43" s="443"/>
      <c r="CB43" s="41" t="str">
        <f>IFERROR(VLOOKUP(CA42,Ereignistabelle[],2,FALSE),"")</f>
        <v/>
      </c>
      <c r="CC43" s="42"/>
      <c r="CD43" s="42"/>
      <c r="CE43" s="42"/>
      <c r="CF43" s="42"/>
      <c r="CG43" s="35"/>
    </row>
    <row r="44" spans="1:85" ht="15" customHeight="1" x14ac:dyDescent="0.25">
      <c r="A44" s="427" t="s">
        <v>15</v>
      </c>
      <c r="B44" s="424">
        <f>B42+1</f>
        <v>42748</v>
      </c>
      <c r="C44" s="25" t="str">
        <f>IFERROR(VLOOKUP(B44,FeiertageBW[#All],2,FALSE),"")</f>
        <v/>
      </c>
      <c r="D44" s="8"/>
      <c r="E44" s="8"/>
      <c r="F44" s="8"/>
      <c r="G44" s="8"/>
      <c r="H44" s="32"/>
      <c r="I44" s="424">
        <f>I42+1</f>
        <v>42783</v>
      </c>
      <c r="J44" s="25" t="str">
        <f>IFERROR(VLOOKUP(I44,FeiertageBW[#All],2,FALSE),"")</f>
        <v/>
      </c>
      <c r="K44" s="8"/>
      <c r="L44" s="8"/>
      <c r="M44" s="8"/>
      <c r="N44" s="8"/>
      <c r="O44" s="32"/>
      <c r="P44" s="429">
        <f>P42+1</f>
        <v>42811</v>
      </c>
      <c r="Q44" s="25" t="str">
        <f>IFERROR(VLOOKUP(P44,FeiertageBW[#All],2,FALSE),"")</f>
        <v/>
      </c>
      <c r="R44" s="8"/>
      <c r="S44" s="8"/>
      <c r="T44" s="8"/>
      <c r="U44" s="8"/>
      <c r="V44" s="32"/>
      <c r="W44" s="424">
        <f>W42+1</f>
        <v>42839</v>
      </c>
      <c r="X44" s="25" t="str">
        <f>IFERROR(VLOOKUP(W44,FeiertageBW[#All],2,FALSE),"")</f>
        <v>Karfreitag</v>
      </c>
      <c r="Y44" s="8"/>
      <c r="Z44" s="8"/>
      <c r="AA44" s="8"/>
      <c r="AB44" s="8"/>
      <c r="AC44" s="32"/>
      <c r="AD44" s="424">
        <f>AD42+1</f>
        <v>42867</v>
      </c>
      <c r="AE44" s="25" t="str">
        <f>IFERROR(VLOOKUP(AD44,FeiertageBW[#All],2,FALSE),"")</f>
        <v/>
      </c>
      <c r="AF44" s="8"/>
      <c r="AG44" s="8"/>
      <c r="AH44" s="8"/>
      <c r="AI44" s="8"/>
      <c r="AJ44" s="32"/>
      <c r="AK44" s="424">
        <f>AK42+1</f>
        <v>42902</v>
      </c>
      <c r="AL44" s="25" t="str">
        <f>IFERROR(VLOOKUP(AK44,FeiertageBW[#All],2,FALSE),"")</f>
        <v/>
      </c>
      <c r="AM44" s="8"/>
      <c r="AN44" s="8"/>
      <c r="AO44" s="8"/>
      <c r="AP44" s="8"/>
      <c r="AQ44" s="32"/>
      <c r="AR44" s="424">
        <f>AR42+1</f>
        <v>42930</v>
      </c>
      <c r="AS44" s="25" t="str">
        <f>IFERROR(VLOOKUP(AR44,FeiertageBW[#All],2,FALSE),"")</f>
        <v/>
      </c>
      <c r="AT44" s="8"/>
      <c r="AU44" s="8"/>
      <c r="AV44" s="8"/>
      <c r="AW44" s="8"/>
      <c r="AX44" s="32"/>
      <c r="AY44" s="424">
        <f>AY42+1</f>
        <v>42965</v>
      </c>
      <c r="AZ44" s="25" t="str">
        <f>IFERROR(VLOOKUP(AY44,FeiertageBW[#All],2,FALSE),"")</f>
        <v/>
      </c>
      <c r="BA44" s="8"/>
      <c r="BB44" s="8"/>
      <c r="BC44" s="8"/>
      <c r="BD44" s="8"/>
      <c r="BE44" s="32"/>
      <c r="BF44" s="424">
        <f>BF42+1</f>
        <v>42993</v>
      </c>
      <c r="BG44" s="25" t="str">
        <f>IFERROR(VLOOKUP(BF44,FeiertageBW[#All],2,FALSE),"")</f>
        <v/>
      </c>
      <c r="BH44" s="8"/>
      <c r="BI44" s="8"/>
      <c r="BJ44" s="8"/>
      <c r="BK44" s="8"/>
      <c r="BL44" s="32"/>
      <c r="BM44" s="424">
        <f>BM42+1</f>
        <v>43021</v>
      </c>
      <c r="BN44" s="25" t="str">
        <f>IFERROR(VLOOKUP(BM44,FeiertageBW[#All],2,FALSE),"")</f>
        <v/>
      </c>
      <c r="BO44" s="8"/>
      <c r="BP44" s="8"/>
      <c r="BQ44" s="8"/>
      <c r="BR44" s="8"/>
      <c r="BS44" s="32"/>
      <c r="BT44" s="424">
        <f>BT42+1</f>
        <v>43056</v>
      </c>
      <c r="BU44" s="25" t="str">
        <f>IFERROR(VLOOKUP(BT44,FeiertageBW[#All],2,FALSE),"")</f>
        <v/>
      </c>
      <c r="BV44" s="8"/>
      <c r="BW44" s="8"/>
      <c r="BX44" s="8"/>
      <c r="BY44" s="8"/>
      <c r="BZ44" s="32"/>
      <c r="CA44" s="424">
        <f>CA42+1</f>
        <v>43084</v>
      </c>
      <c r="CB44" s="25" t="str">
        <f>IFERROR(VLOOKUP(CA44,FeiertageBW[#All],2,FALSE),"")</f>
        <v/>
      </c>
      <c r="CC44" s="8"/>
      <c r="CD44" s="8"/>
      <c r="CE44" s="8"/>
      <c r="CF44" s="8"/>
      <c r="CG44" s="32"/>
    </row>
    <row r="45" spans="1:85" s="26" customFormat="1" ht="15" customHeight="1" x14ac:dyDescent="0.25">
      <c r="A45" s="427"/>
      <c r="B45" s="443"/>
      <c r="C45" s="45" t="str">
        <f>IFERROR(VLOOKUP(B44,Ereignistabelle[],2,FALSE),"")</f>
        <v/>
      </c>
      <c r="D45" s="42"/>
      <c r="E45" s="42"/>
      <c r="F45" s="42"/>
      <c r="G45" s="42"/>
      <c r="H45" s="35"/>
      <c r="I45" s="443"/>
      <c r="J45" s="41" t="str">
        <f>IFERROR(VLOOKUP(I44,Ereignistabelle[],2,FALSE),"")</f>
        <v/>
      </c>
      <c r="K45" s="42"/>
      <c r="L45" s="42"/>
      <c r="M45" s="42"/>
      <c r="N45" s="42"/>
      <c r="O45" s="35"/>
      <c r="P45" s="446"/>
      <c r="Q45" s="41" t="str">
        <f>IFERROR(VLOOKUP(P44,Ereignistabelle[],2,FALSE),"")</f>
        <v/>
      </c>
      <c r="R45" s="42"/>
      <c r="S45" s="42"/>
      <c r="T45" s="42"/>
      <c r="U45" s="42"/>
      <c r="V45" s="35"/>
      <c r="W45" s="443"/>
      <c r="X45" s="41" t="str">
        <f>IFERROR(VLOOKUP(W44,Ereignistabelle[],2,FALSE),"")</f>
        <v/>
      </c>
      <c r="Y45" s="42"/>
      <c r="Z45" s="42"/>
      <c r="AA45" s="42"/>
      <c r="AB45" s="42"/>
      <c r="AC45" s="35"/>
      <c r="AD45" s="443"/>
      <c r="AE45" s="41" t="str">
        <f>IFERROR(VLOOKUP(AD44,Ereignistabelle[],2,FALSE),"")</f>
        <v/>
      </c>
      <c r="AF45" s="42"/>
      <c r="AG45" s="42"/>
      <c r="AH45" s="42"/>
      <c r="AI45" s="42"/>
      <c r="AJ45" s="35"/>
      <c r="AK45" s="443"/>
      <c r="AL45" s="41" t="str">
        <f>IFERROR(VLOOKUP(AK44,Ereignistabelle[],2,FALSE),"")</f>
        <v/>
      </c>
      <c r="AM45" s="42"/>
      <c r="AN45" s="42"/>
      <c r="AO45" s="42"/>
      <c r="AP45" s="42"/>
      <c r="AQ45" s="35"/>
      <c r="AR45" s="443"/>
      <c r="AS45" s="41" t="str">
        <f>IFERROR(VLOOKUP(AR44,Ereignistabelle[],2,FALSE),"")</f>
        <v/>
      </c>
      <c r="AT45" s="42"/>
      <c r="AU45" s="42"/>
      <c r="AV45" s="42"/>
      <c r="AW45" s="42"/>
      <c r="AX45" s="35"/>
      <c r="AY45" s="443"/>
      <c r="AZ45" s="41" t="str">
        <f>IFERROR(VLOOKUP(AY44,Ereignistabelle[],2,FALSE),"")</f>
        <v/>
      </c>
      <c r="BA45" s="42"/>
      <c r="BB45" s="42"/>
      <c r="BC45" s="42"/>
      <c r="BD45" s="42"/>
      <c r="BE45" s="35"/>
      <c r="BF45" s="443"/>
      <c r="BG45" s="41" t="str">
        <f>IFERROR(VLOOKUP(BF44,Ereignistabelle[],2,FALSE),"")</f>
        <v/>
      </c>
      <c r="BH45" s="42"/>
      <c r="BI45" s="42"/>
      <c r="BJ45" s="42"/>
      <c r="BK45" s="42"/>
      <c r="BL45" s="35"/>
      <c r="BM45" s="443"/>
      <c r="BN45" s="41" t="str">
        <f>IFERROR(VLOOKUP(BM44,Ereignistabelle[],2,FALSE),"")</f>
        <v/>
      </c>
      <c r="BO45" s="42"/>
      <c r="BP45" s="42"/>
      <c r="BQ45" s="42"/>
      <c r="BR45" s="42"/>
      <c r="BS45" s="35"/>
      <c r="BT45" s="443"/>
      <c r="BU45" s="41" t="str">
        <f>IFERROR(VLOOKUP(BT44,Ereignistabelle[],2,FALSE),"")</f>
        <v/>
      </c>
      <c r="BV45" s="42"/>
      <c r="BW45" s="42"/>
      <c r="BX45" s="42"/>
      <c r="BY45" s="42"/>
      <c r="BZ45" s="35"/>
      <c r="CA45" s="443"/>
      <c r="CB45" s="41" t="str">
        <f>IFERROR(VLOOKUP(CA44,Ereignistabelle[],2,FALSE),"")</f>
        <v/>
      </c>
      <c r="CC45" s="42"/>
      <c r="CD45" s="42"/>
      <c r="CE45" s="42"/>
      <c r="CF45" s="42"/>
      <c r="CG45" s="35"/>
    </row>
    <row r="46" spans="1:85" ht="15" customHeight="1" x14ac:dyDescent="0.25">
      <c r="A46" s="450" t="s">
        <v>16</v>
      </c>
      <c r="B46" s="444">
        <f>B44+1</f>
        <v>42749</v>
      </c>
      <c r="C46" s="27" t="str">
        <f>IFERROR(VLOOKUP(B46,FeiertageBW[#All],2,FALSE),"")</f>
        <v/>
      </c>
      <c r="D46" s="21"/>
      <c r="E46" s="21"/>
      <c r="F46" s="21"/>
      <c r="G46" s="21"/>
      <c r="H46" s="36"/>
      <c r="I46" s="444">
        <f>I44+1</f>
        <v>42784</v>
      </c>
      <c r="J46" s="27" t="str">
        <f>IFERROR(VLOOKUP(I46,FeiertageBW[#All],2,FALSE),"")</f>
        <v/>
      </c>
      <c r="K46" s="21"/>
      <c r="L46" s="21"/>
      <c r="M46" s="21"/>
      <c r="N46" s="21"/>
      <c r="O46" s="36"/>
      <c r="P46" s="444">
        <f>P44+1</f>
        <v>42812</v>
      </c>
      <c r="Q46" s="27" t="str">
        <f>IFERROR(VLOOKUP(P46,FeiertageBW[#All],2,FALSE),"")</f>
        <v/>
      </c>
      <c r="R46" s="21"/>
      <c r="S46" s="21"/>
      <c r="T46" s="21"/>
      <c r="U46" s="21"/>
      <c r="V46" s="36"/>
      <c r="W46" s="444">
        <f>W44+1</f>
        <v>42840</v>
      </c>
      <c r="X46" s="27" t="str">
        <f>IFERROR(VLOOKUP(W46,FeiertageBW[#All],2,FALSE),"")</f>
        <v/>
      </c>
      <c r="Y46" s="21"/>
      <c r="Z46" s="21"/>
      <c r="AA46" s="21"/>
      <c r="AB46" s="21"/>
      <c r="AC46" s="36"/>
      <c r="AD46" s="444">
        <f>AD44+1</f>
        <v>42868</v>
      </c>
      <c r="AE46" s="27" t="str">
        <f>IFERROR(VLOOKUP(AD46,FeiertageBW[#All],2,FALSE),"")</f>
        <v/>
      </c>
      <c r="AF46" s="21"/>
      <c r="AG46" s="21"/>
      <c r="AH46" s="21"/>
      <c r="AI46" s="21"/>
      <c r="AJ46" s="36"/>
      <c r="AK46" s="444">
        <f>AK44+1</f>
        <v>42903</v>
      </c>
      <c r="AL46" s="27" t="str">
        <f>IFERROR(VLOOKUP(AK46,FeiertageBW[#All],2,FALSE),"")</f>
        <v/>
      </c>
      <c r="AM46" s="21"/>
      <c r="AN46" s="21"/>
      <c r="AO46" s="21"/>
      <c r="AP46" s="21"/>
      <c r="AQ46" s="36"/>
      <c r="AR46" s="444">
        <f>AR44+1</f>
        <v>42931</v>
      </c>
      <c r="AS46" s="27" t="str">
        <f>IFERROR(VLOOKUP(AR46,FeiertageBW[#All],2,FALSE),"")</f>
        <v/>
      </c>
      <c r="AT46" s="21"/>
      <c r="AU46" s="21"/>
      <c r="AV46" s="21"/>
      <c r="AW46" s="21"/>
      <c r="AX46" s="36"/>
      <c r="AY46" s="444">
        <f>AY44+1</f>
        <v>42966</v>
      </c>
      <c r="AZ46" s="27" t="str">
        <f>IFERROR(VLOOKUP(AY46,FeiertageBW[#All],2,FALSE),"")</f>
        <v/>
      </c>
      <c r="BA46" s="21"/>
      <c r="BB46" s="21"/>
      <c r="BC46" s="21"/>
      <c r="BD46" s="21"/>
      <c r="BE46" s="36"/>
      <c r="BF46" s="444">
        <f>BF44+1</f>
        <v>42994</v>
      </c>
      <c r="BG46" s="27" t="str">
        <f>IFERROR(VLOOKUP(BF46,FeiertageBW[#All],2,FALSE),"")</f>
        <v/>
      </c>
      <c r="BH46" s="21"/>
      <c r="BI46" s="21"/>
      <c r="BJ46" s="21"/>
      <c r="BK46" s="21"/>
      <c r="BL46" s="36"/>
      <c r="BM46" s="444">
        <f>BM44+1</f>
        <v>43022</v>
      </c>
      <c r="BN46" s="27" t="str">
        <f>IFERROR(VLOOKUP(BM46,FeiertageBW[#All],2,FALSE),"")</f>
        <v/>
      </c>
      <c r="BO46" s="21"/>
      <c r="BP46" s="21"/>
      <c r="BQ46" s="21"/>
      <c r="BR46" s="21"/>
      <c r="BS46" s="36"/>
      <c r="BT46" s="444">
        <f>BT44+1</f>
        <v>43057</v>
      </c>
      <c r="BU46" s="27" t="str">
        <f>IFERROR(VLOOKUP(BT46,FeiertageBW[#All],2,FALSE),"")</f>
        <v/>
      </c>
      <c r="BV46" s="21"/>
      <c r="BW46" s="21"/>
      <c r="BX46" s="21"/>
      <c r="BY46" s="21"/>
      <c r="BZ46" s="36"/>
      <c r="CA46" s="444">
        <f>CA44+1</f>
        <v>43085</v>
      </c>
      <c r="CB46" s="27" t="str">
        <f>IFERROR(VLOOKUP(CA46,FeiertageBW[#All],2,FALSE),"")</f>
        <v/>
      </c>
      <c r="CC46" s="21"/>
      <c r="CD46" s="21"/>
      <c r="CE46" s="21"/>
      <c r="CF46" s="21"/>
      <c r="CG46" s="36"/>
    </row>
    <row r="47" spans="1:85" s="26" customFormat="1" ht="15" customHeight="1" x14ac:dyDescent="0.25">
      <c r="A47" s="450"/>
      <c r="B47" s="445"/>
      <c r="C47" s="169" t="str">
        <f>IFERROR(VLOOKUP(B46,Ereignistabelle[],2,FALSE),"")</f>
        <v/>
      </c>
      <c r="D47" s="44"/>
      <c r="E47" s="44"/>
      <c r="F47" s="44"/>
      <c r="G47" s="44"/>
      <c r="H47" s="37"/>
      <c r="I47" s="445"/>
      <c r="J47" s="43" t="str">
        <f>IFERROR(VLOOKUP(I46,Ereignistabelle[],2,FALSE),"")</f>
        <v/>
      </c>
      <c r="K47" s="44"/>
      <c r="L47" s="44"/>
      <c r="M47" s="44"/>
      <c r="N47" s="44"/>
      <c r="O47" s="37"/>
      <c r="P47" s="445"/>
      <c r="Q47" s="43" t="str">
        <f>IFERROR(VLOOKUP(P46,Ereignistabelle[],2,FALSE),"")</f>
        <v/>
      </c>
      <c r="R47" s="44"/>
      <c r="S47" s="44"/>
      <c r="T47" s="44"/>
      <c r="U47" s="44"/>
      <c r="V47" s="37"/>
      <c r="W47" s="445"/>
      <c r="X47" s="43" t="str">
        <f>IFERROR(VLOOKUP(W46,Ereignistabelle[],2,FALSE),"")</f>
        <v/>
      </c>
      <c r="Y47" s="44"/>
      <c r="Z47" s="44"/>
      <c r="AA47" s="44"/>
      <c r="AB47" s="44"/>
      <c r="AC47" s="37"/>
      <c r="AD47" s="445"/>
      <c r="AE47" s="43" t="str">
        <f>IFERROR(VLOOKUP(AD46,Ereignistabelle[],2,FALSE),"")</f>
        <v/>
      </c>
      <c r="AF47" s="44"/>
      <c r="AG47" s="44"/>
      <c r="AH47" s="44"/>
      <c r="AI47" s="44"/>
      <c r="AJ47" s="37"/>
      <c r="AK47" s="445"/>
      <c r="AL47" s="43" t="str">
        <f>IFERROR(VLOOKUP(AK46,Ereignistabelle[],2,FALSE),"")</f>
        <v/>
      </c>
      <c r="AM47" s="44"/>
      <c r="AN47" s="44"/>
      <c r="AO47" s="44"/>
      <c r="AP47" s="44"/>
      <c r="AQ47" s="37"/>
      <c r="AR47" s="445"/>
      <c r="AS47" s="43" t="str">
        <f>IFERROR(VLOOKUP(AR46,Ereignistabelle[],2,FALSE),"")</f>
        <v/>
      </c>
      <c r="AT47" s="44"/>
      <c r="AU47" s="44"/>
      <c r="AV47" s="44"/>
      <c r="AW47" s="44"/>
      <c r="AX47" s="37"/>
      <c r="AY47" s="445"/>
      <c r="AZ47" s="43" t="str">
        <f>IFERROR(VLOOKUP(AY46,Ereignistabelle[],2,FALSE),"")</f>
        <v/>
      </c>
      <c r="BA47" s="44"/>
      <c r="BB47" s="44"/>
      <c r="BC47" s="44"/>
      <c r="BD47" s="44"/>
      <c r="BE47" s="37"/>
      <c r="BF47" s="445"/>
      <c r="BG47" s="43" t="str">
        <f>IFERROR(VLOOKUP(BF46,Ereignistabelle[],2,FALSE),"")</f>
        <v/>
      </c>
      <c r="BH47" s="44"/>
      <c r="BI47" s="44"/>
      <c r="BJ47" s="44"/>
      <c r="BK47" s="44"/>
      <c r="BL47" s="37"/>
      <c r="BM47" s="445"/>
      <c r="BN47" s="43" t="str">
        <f>IFERROR(VLOOKUP(BM46,Ereignistabelle[],2,FALSE),"")</f>
        <v/>
      </c>
      <c r="BO47" s="44"/>
      <c r="BP47" s="44"/>
      <c r="BQ47" s="44"/>
      <c r="BR47" s="44"/>
      <c r="BS47" s="37"/>
      <c r="BT47" s="445"/>
      <c r="BU47" s="43" t="str">
        <f>IFERROR(VLOOKUP(BT46,Ereignistabelle[],2,FALSE),"")</f>
        <v/>
      </c>
      <c r="BV47" s="44"/>
      <c r="BW47" s="44"/>
      <c r="BX47" s="44"/>
      <c r="BY47" s="44"/>
      <c r="BZ47" s="37"/>
      <c r="CA47" s="445"/>
      <c r="CB47" s="43" t="str">
        <f>IFERROR(VLOOKUP(CA46,Ereignistabelle[],2,FALSE),"")</f>
        <v/>
      </c>
      <c r="CC47" s="44"/>
      <c r="CD47" s="44"/>
      <c r="CE47" s="44"/>
      <c r="CF47" s="44"/>
      <c r="CG47" s="37"/>
    </row>
    <row r="48" spans="1:85" ht="15" customHeight="1" x14ac:dyDescent="0.25">
      <c r="A48" s="450" t="s">
        <v>17</v>
      </c>
      <c r="B48" s="444">
        <f>B46+1</f>
        <v>42750</v>
      </c>
      <c r="C48" s="27" t="str">
        <f>IFERROR(VLOOKUP(B48,FeiertageBW[#All],2,FALSE),"")</f>
        <v/>
      </c>
      <c r="D48" s="21"/>
      <c r="E48" s="21"/>
      <c r="F48" s="21"/>
      <c r="G48" s="21"/>
      <c r="H48" s="36"/>
      <c r="I48" s="444">
        <f>I46+1</f>
        <v>42785</v>
      </c>
      <c r="J48" s="27" t="str">
        <f>IFERROR(VLOOKUP(I48,FeiertageBW[#All],2,FALSE),"")</f>
        <v/>
      </c>
      <c r="K48" s="21"/>
      <c r="L48" s="21"/>
      <c r="M48" s="21"/>
      <c r="N48" s="21"/>
      <c r="O48" s="36"/>
      <c r="P48" s="444">
        <f>P46+1</f>
        <v>42813</v>
      </c>
      <c r="Q48" s="27" t="str">
        <f>IFERROR(VLOOKUP(P48,FeiertageBW[#All],2,FALSE),"")</f>
        <v/>
      </c>
      <c r="R48" s="21"/>
      <c r="S48" s="21"/>
      <c r="T48" s="21"/>
      <c r="U48" s="21"/>
      <c r="V48" s="36"/>
      <c r="W48" s="444">
        <f>W46+1</f>
        <v>42841</v>
      </c>
      <c r="X48" s="27" t="str">
        <f>IFERROR(VLOOKUP(W48,FeiertageBW[#All],2,FALSE),"")</f>
        <v>Ostersonntag</v>
      </c>
      <c r="Y48" s="21"/>
      <c r="Z48" s="21"/>
      <c r="AA48" s="21"/>
      <c r="AB48" s="21"/>
      <c r="AC48" s="36"/>
      <c r="AD48" s="444">
        <f>AD46+1</f>
        <v>42869</v>
      </c>
      <c r="AE48" s="27" t="str">
        <f>IFERROR(VLOOKUP(AD48,FeiertageBW[#All],2,FALSE),"")</f>
        <v/>
      </c>
      <c r="AF48" s="21"/>
      <c r="AG48" s="21"/>
      <c r="AH48" s="21"/>
      <c r="AI48" s="21"/>
      <c r="AJ48" s="36"/>
      <c r="AK48" s="444">
        <f>AK46+1</f>
        <v>42904</v>
      </c>
      <c r="AL48" s="27" t="str">
        <f>IFERROR(VLOOKUP(AK48,FeiertageBW[#All],2,FALSE),"")</f>
        <v/>
      </c>
      <c r="AM48" s="21"/>
      <c r="AN48" s="21"/>
      <c r="AO48" s="21"/>
      <c r="AP48" s="21"/>
      <c r="AQ48" s="36"/>
      <c r="AR48" s="444">
        <f>AR46+1</f>
        <v>42932</v>
      </c>
      <c r="AS48" s="27" t="str">
        <f>IFERROR(VLOOKUP(AR48,FeiertageBW[#All],2,FALSE),"")</f>
        <v/>
      </c>
      <c r="AT48" s="21"/>
      <c r="AU48" s="21"/>
      <c r="AV48" s="21"/>
      <c r="AW48" s="21"/>
      <c r="AX48" s="36"/>
      <c r="AY48" s="444">
        <f>AY46+1</f>
        <v>42967</v>
      </c>
      <c r="AZ48" s="27" t="str">
        <f>IFERROR(VLOOKUP(AY48,FeiertageBW[#All],2,FALSE),"")</f>
        <v/>
      </c>
      <c r="BA48" s="21"/>
      <c r="BB48" s="21"/>
      <c r="BC48" s="21"/>
      <c r="BD48" s="21"/>
      <c r="BE48" s="36"/>
      <c r="BF48" s="444">
        <f>BF46+1</f>
        <v>42995</v>
      </c>
      <c r="BG48" s="27" t="str">
        <f>IFERROR(VLOOKUP(BF48,FeiertageBW[#All],2,FALSE),"")</f>
        <v/>
      </c>
      <c r="BH48" s="21"/>
      <c r="BI48" s="21"/>
      <c r="BJ48" s="21"/>
      <c r="BK48" s="21"/>
      <c r="BL48" s="36"/>
      <c r="BM48" s="444">
        <f>BM46+1</f>
        <v>43023</v>
      </c>
      <c r="BN48" s="27" t="str">
        <f>IFERROR(VLOOKUP(BM48,FeiertageBW[#All],2,FALSE),"")</f>
        <v/>
      </c>
      <c r="BO48" s="21"/>
      <c r="BP48" s="21"/>
      <c r="BQ48" s="21"/>
      <c r="BR48" s="21"/>
      <c r="BS48" s="36"/>
      <c r="BT48" s="444">
        <f>BT46+1</f>
        <v>43058</v>
      </c>
      <c r="BU48" s="27" t="str">
        <f>IFERROR(VLOOKUP(BT48,FeiertageBW[#All],2,FALSE),"")</f>
        <v/>
      </c>
      <c r="BV48" s="21"/>
      <c r="BW48" s="21"/>
      <c r="BX48" s="21"/>
      <c r="BY48" s="21"/>
      <c r="BZ48" s="36"/>
      <c r="CA48" s="444">
        <f>CA46+1</f>
        <v>43086</v>
      </c>
      <c r="CB48" s="27" t="str">
        <f>IFERROR(VLOOKUP(CA48,FeiertageBW[#All],2,FALSE),"")</f>
        <v>3. Advent</v>
      </c>
      <c r="CC48" s="21"/>
      <c r="CD48" s="21"/>
      <c r="CE48" s="21"/>
      <c r="CF48" s="21"/>
      <c r="CG48" s="36"/>
    </row>
    <row r="49" spans="1:85" s="26" customFormat="1" ht="15" customHeight="1" x14ac:dyDescent="0.25">
      <c r="A49" s="450"/>
      <c r="B49" s="445"/>
      <c r="C49" s="169" t="str">
        <f>IFERROR(VLOOKUP(B48,Ereignistabelle[],2,FALSE),"")</f>
        <v/>
      </c>
      <c r="D49" s="44"/>
      <c r="E49" s="44"/>
      <c r="F49" s="44"/>
      <c r="G49" s="44"/>
      <c r="H49" s="37"/>
      <c r="I49" s="445"/>
      <c r="J49" s="43" t="str">
        <f>IFERROR(VLOOKUP(I48,Ereignistabelle[],2,FALSE),"")</f>
        <v/>
      </c>
      <c r="K49" s="44"/>
      <c r="L49" s="44"/>
      <c r="M49" s="44"/>
      <c r="N49" s="44"/>
      <c r="O49" s="37"/>
      <c r="P49" s="445"/>
      <c r="Q49" s="43" t="str">
        <f>IFERROR(VLOOKUP(P48,Ereignistabelle[],2,FALSE),"")</f>
        <v/>
      </c>
      <c r="R49" s="44"/>
      <c r="S49" s="44"/>
      <c r="T49" s="44"/>
      <c r="U49" s="44"/>
      <c r="V49" s="37"/>
      <c r="W49" s="445"/>
      <c r="X49" s="43" t="str">
        <f>IFERROR(VLOOKUP(W48,Ereignistabelle[],2,FALSE),"")</f>
        <v/>
      </c>
      <c r="Y49" s="44"/>
      <c r="Z49" s="44"/>
      <c r="AA49" s="44"/>
      <c r="AB49" s="44"/>
      <c r="AC49" s="37"/>
      <c r="AD49" s="445"/>
      <c r="AE49" s="43" t="str">
        <f>IFERROR(VLOOKUP(AD48,Ereignistabelle[],2,FALSE),"")</f>
        <v/>
      </c>
      <c r="AF49" s="44"/>
      <c r="AG49" s="44"/>
      <c r="AH49" s="44"/>
      <c r="AI49" s="44"/>
      <c r="AJ49" s="37"/>
      <c r="AK49" s="445"/>
      <c r="AL49" s="43" t="str">
        <f>IFERROR(VLOOKUP(AK48,Ereignistabelle[],2,FALSE),"")</f>
        <v/>
      </c>
      <c r="AM49" s="44"/>
      <c r="AN49" s="44"/>
      <c r="AO49" s="44"/>
      <c r="AP49" s="44"/>
      <c r="AQ49" s="37"/>
      <c r="AR49" s="445"/>
      <c r="AS49" s="43" t="str">
        <f>IFERROR(VLOOKUP(AR48,Ereignistabelle[],2,FALSE),"")</f>
        <v/>
      </c>
      <c r="AT49" s="44"/>
      <c r="AU49" s="44"/>
      <c r="AV49" s="44"/>
      <c r="AW49" s="44"/>
      <c r="AX49" s="37"/>
      <c r="AY49" s="445"/>
      <c r="AZ49" s="43" t="str">
        <f>IFERROR(VLOOKUP(AY48,Ereignistabelle[],2,FALSE),"")</f>
        <v/>
      </c>
      <c r="BA49" s="44"/>
      <c r="BB49" s="44"/>
      <c r="BC49" s="44"/>
      <c r="BD49" s="44"/>
      <c r="BE49" s="37"/>
      <c r="BF49" s="445"/>
      <c r="BG49" s="43" t="str">
        <f>IFERROR(VLOOKUP(BF48,Ereignistabelle[],2,FALSE),"")</f>
        <v/>
      </c>
      <c r="BH49" s="44"/>
      <c r="BI49" s="44"/>
      <c r="BJ49" s="44"/>
      <c r="BK49" s="44"/>
      <c r="BL49" s="37"/>
      <c r="BM49" s="445"/>
      <c r="BN49" s="43" t="str">
        <f>IFERROR(VLOOKUP(BM48,Ereignistabelle[],2,FALSE),"")</f>
        <v/>
      </c>
      <c r="BO49" s="44"/>
      <c r="BP49" s="44"/>
      <c r="BQ49" s="44"/>
      <c r="BR49" s="44"/>
      <c r="BS49" s="37"/>
      <c r="BT49" s="445"/>
      <c r="BU49" s="43" t="str">
        <f>IFERROR(VLOOKUP(BT48,Ereignistabelle[],2,FALSE),"")</f>
        <v/>
      </c>
      <c r="BV49" s="44"/>
      <c r="BW49" s="44"/>
      <c r="BX49" s="44"/>
      <c r="BY49" s="44"/>
      <c r="BZ49" s="37"/>
      <c r="CA49" s="445"/>
      <c r="CB49" s="43" t="str">
        <f>IFERROR(VLOOKUP(CA48,Ereignistabelle[],2,FALSE),"")</f>
        <v/>
      </c>
      <c r="CC49" s="44"/>
      <c r="CD49" s="44"/>
      <c r="CE49" s="44"/>
      <c r="CF49" s="44"/>
      <c r="CG49" s="37"/>
    </row>
    <row r="50" spans="1:85" ht="15" customHeight="1" x14ac:dyDescent="0.25">
      <c r="A50" s="427" t="s">
        <v>18</v>
      </c>
      <c r="B50" s="424">
        <f>B48+1</f>
        <v>42751</v>
      </c>
      <c r="C50" s="25" t="str">
        <f>IFERROR(VLOOKUP(B50,FeiertageBW[#All],2,FALSE),"")</f>
        <v/>
      </c>
      <c r="D50" s="8"/>
      <c r="E50" s="8"/>
      <c r="F50" s="8"/>
      <c r="G50" s="8"/>
      <c r="H50" s="32"/>
      <c r="I50" s="424">
        <f>I48+1</f>
        <v>42786</v>
      </c>
      <c r="J50" s="25" t="str">
        <f>IFERROR(VLOOKUP(I50,FeiertageBW[#All],2,FALSE),"")</f>
        <v/>
      </c>
      <c r="K50" s="8"/>
      <c r="L50" s="8"/>
      <c r="M50" s="8"/>
      <c r="N50" s="8"/>
      <c r="O50" s="32"/>
      <c r="P50" s="429">
        <f>P48+1</f>
        <v>42814</v>
      </c>
      <c r="Q50" s="25" t="str">
        <f>IFERROR(VLOOKUP(P50,FeiertageBW[#All],2,FALSE),"")</f>
        <v/>
      </c>
      <c r="R50" s="8"/>
      <c r="S50" s="8"/>
      <c r="T50" s="8"/>
      <c r="U50" s="8"/>
      <c r="V50" s="32"/>
      <c r="W50" s="424">
        <f>W48+1</f>
        <v>42842</v>
      </c>
      <c r="X50" s="25" t="str">
        <f>IFERROR(VLOOKUP(W50,FeiertageBW[#All],2,FALSE),"")</f>
        <v>Ostermontag</v>
      </c>
      <c r="Y50" s="8"/>
      <c r="Z50" s="8"/>
      <c r="AA50" s="8"/>
      <c r="AB50" s="8"/>
      <c r="AC50" s="32"/>
      <c r="AD50" s="424">
        <f>AD48+1</f>
        <v>42870</v>
      </c>
      <c r="AE50" s="25" t="str">
        <f>IFERROR(VLOOKUP(AD50,FeiertageBW[#All],2,FALSE),"")</f>
        <v/>
      </c>
      <c r="AF50" s="8"/>
      <c r="AG50" s="8"/>
      <c r="AH50" s="8"/>
      <c r="AI50" s="8"/>
      <c r="AJ50" s="32"/>
      <c r="AK50" s="424">
        <f>AK48+1</f>
        <v>42905</v>
      </c>
      <c r="AL50" s="25" t="str">
        <f>IFERROR(VLOOKUP(AK50,FeiertageBW[#All],2,FALSE),"")</f>
        <v/>
      </c>
      <c r="AM50" s="8"/>
      <c r="AN50" s="8"/>
      <c r="AO50" s="8"/>
      <c r="AP50" s="8"/>
      <c r="AQ50" s="32"/>
      <c r="AR50" s="424">
        <f>AR48+1</f>
        <v>42933</v>
      </c>
      <c r="AS50" s="25" t="str">
        <f>IFERROR(VLOOKUP(AR50,FeiertageBW[#All],2,FALSE),"")</f>
        <v/>
      </c>
      <c r="AT50" s="8"/>
      <c r="AU50" s="8"/>
      <c r="AV50" s="8"/>
      <c r="AW50" s="8"/>
      <c r="AX50" s="32"/>
      <c r="AY50" s="424">
        <f>AY48+1</f>
        <v>42968</v>
      </c>
      <c r="AZ50" s="25" t="str">
        <f>IFERROR(VLOOKUP(AY50,FeiertageBW[#All],2,FALSE),"")</f>
        <v/>
      </c>
      <c r="BA50" s="8"/>
      <c r="BB50" s="8"/>
      <c r="BC50" s="8"/>
      <c r="BD50" s="8"/>
      <c r="BE50" s="32"/>
      <c r="BF50" s="424">
        <f>BF48+1</f>
        <v>42996</v>
      </c>
      <c r="BG50" s="25" t="str">
        <f>IFERROR(VLOOKUP(BF50,FeiertageBW[#All],2,FALSE),"")</f>
        <v/>
      </c>
      <c r="BH50" s="8"/>
      <c r="BI50" s="8"/>
      <c r="BJ50" s="8"/>
      <c r="BK50" s="8"/>
      <c r="BL50" s="32"/>
      <c r="BM50" s="424">
        <f>BM48+1</f>
        <v>43024</v>
      </c>
      <c r="BN50" s="25" t="str">
        <f>IFERROR(VLOOKUP(BM50,FeiertageBW[#All],2,FALSE),"")</f>
        <v/>
      </c>
      <c r="BO50" s="8"/>
      <c r="BP50" s="8"/>
      <c r="BQ50" s="8"/>
      <c r="BR50" s="8"/>
      <c r="BS50" s="32"/>
      <c r="BT50" s="424">
        <f>BT48+1</f>
        <v>43059</v>
      </c>
      <c r="BU50" s="25" t="str">
        <f>IFERROR(VLOOKUP(BT50,FeiertageBW[#All],2,FALSE),"")</f>
        <v/>
      </c>
      <c r="BV50" s="8"/>
      <c r="BW50" s="8"/>
      <c r="BX50" s="8"/>
      <c r="BY50" s="8"/>
      <c r="BZ50" s="32"/>
      <c r="CA50" s="424">
        <f>CA48+1</f>
        <v>43087</v>
      </c>
      <c r="CB50" s="25" t="str">
        <f>IFERROR(VLOOKUP(CA50,FeiertageBW[#All],2,FALSE),"")</f>
        <v/>
      </c>
      <c r="CC50" s="8"/>
      <c r="CD50" s="8"/>
      <c r="CE50" s="8"/>
      <c r="CF50" s="8"/>
      <c r="CG50" s="32"/>
    </row>
    <row r="51" spans="1:85" s="26" customFormat="1" ht="15" customHeight="1" x14ac:dyDescent="0.25">
      <c r="A51" s="427"/>
      <c r="B51" s="443"/>
      <c r="C51" s="45" t="str">
        <f>IFERROR(VLOOKUP(B50,Ereignistabelle[],2,FALSE),"")</f>
        <v/>
      </c>
      <c r="D51" s="42"/>
      <c r="E51" s="42"/>
      <c r="F51" s="42"/>
      <c r="G51" s="42"/>
      <c r="H51" s="35"/>
      <c r="I51" s="443"/>
      <c r="J51" s="41" t="str">
        <f>IFERROR(VLOOKUP(I50,Ereignistabelle[],2,FALSE),"")</f>
        <v/>
      </c>
      <c r="K51" s="42"/>
      <c r="L51" s="42"/>
      <c r="M51" s="42"/>
      <c r="N51" s="42"/>
      <c r="O51" s="35"/>
      <c r="P51" s="446"/>
      <c r="Q51" s="41" t="str">
        <f>IFERROR(VLOOKUP(P50,Ereignistabelle[],2,FALSE),"")</f>
        <v/>
      </c>
      <c r="R51" s="42"/>
      <c r="S51" s="42"/>
      <c r="T51" s="42"/>
      <c r="U51" s="42"/>
      <c r="V51" s="35"/>
      <c r="W51" s="443"/>
      <c r="X51" s="41" t="str">
        <f>IFERROR(VLOOKUP(W50,Ereignistabelle[],2,FALSE),"")</f>
        <v/>
      </c>
      <c r="Y51" s="42"/>
      <c r="Z51" s="42"/>
      <c r="AA51" s="42"/>
      <c r="AB51" s="42"/>
      <c r="AC51" s="35"/>
      <c r="AD51" s="443"/>
      <c r="AE51" s="41" t="str">
        <f>IFERROR(VLOOKUP(AD50,Ereignistabelle[],2,FALSE),"")</f>
        <v/>
      </c>
      <c r="AF51" s="42"/>
      <c r="AG51" s="42"/>
      <c r="AH51" s="42"/>
      <c r="AI51" s="42"/>
      <c r="AJ51" s="35"/>
      <c r="AK51" s="443"/>
      <c r="AL51" s="41" t="str">
        <f>IFERROR(VLOOKUP(AK50,Ereignistabelle[],2,FALSE),"")</f>
        <v/>
      </c>
      <c r="AM51" s="42"/>
      <c r="AN51" s="42"/>
      <c r="AO51" s="42"/>
      <c r="AP51" s="42"/>
      <c r="AQ51" s="35"/>
      <c r="AR51" s="443"/>
      <c r="AS51" s="41" t="str">
        <f>IFERROR(VLOOKUP(AR50,Ereignistabelle[],2,FALSE),"")</f>
        <v/>
      </c>
      <c r="AT51" s="42"/>
      <c r="AU51" s="42"/>
      <c r="AV51" s="42"/>
      <c r="AW51" s="42"/>
      <c r="AX51" s="35"/>
      <c r="AY51" s="443"/>
      <c r="AZ51" s="41" t="str">
        <f>IFERROR(VLOOKUP(AY50,Ereignistabelle[],2,FALSE),"")</f>
        <v/>
      </c>
      <c r="BA51" s="42"/>
      <c r="BB51" s="42"/>
      <c r="BC51" s="42"/>
      <c r="BD51" s="42"/>
      <c r="BE51" s="35"/>
      <c r="BF51" s="443"/>
      <c r="BG51" s="41" t="str">
        <f>IFERROR(VLOOKUP(BF50,Ereignistabelle[],2,FALSE),"")</f>
        <v/>
      </c>
      <c r="BH51" s="42"/>
      <c r="BI51" s="42"/>
      <c r="BJ51" s="42"/>
      <c r="BK51" s="42"/>
      <c r="BL51" s="35"/>
      <c r="BM51" s="443"/>
      <c r="BN51" s="41" t="str">
        <f>IFERROR(VLOOKUP(BM50,Ereignistabelle[],2,FALSE),"")</f>
        <v/>
      </c>
      <c r="BO51" s="42"/>
      <c r="BP51" s="42"/>
      <c r="BQ51" s="42"/>
      <c r="BR51" s="42"/>
      <c r="BS51" s="35"/>
      <c r="BT51" s="443"/>
      <c r="BU51" s="41" t="str">
        <f>IFERROR(VLOOKUP(BT50,Ereignistabelle[],2,FALSE),"")</f>
        <v/>
      </c>
      <c r="BV51" s="42"/>
      <c r="BW51" s="42"/>
      <c r="BX51" s="42"/>
      <c r="BY51" s="42"/>
      <c r="BZ51" s="35"/>
      <c r="CA51" s="443"/>
      <c r="CB51" s="41" t="str">
        <f>IFERROR(VLOOKUP(CA50,Ereignistabelle[],2,FALSE),"")</f>
        <v/>
      </c>
      <c r="CC51" s="42"/>
      <c r="CD51" s="42"/>
      <c r="CE51" s="42"/>
      <c r="CF51" s="42"/>
      <c r="CG51" s="35"/>
    </row>
    <row r="52" spans="1:85" ht="15" customHeight="1" x14ac:dyDescent="0.25">
      <c r="A52" s="427" t="s">
        <v>14</v>
      </c>
      <c r="B52" s="424">
        <f>B50+1</f>
        <v>42752</v>
      </c>
      <c r="C52" s="25" t="str">
        <f>IFERROR(VLOOKUP(B52,FeiertageBW[#All],2,FALSE),"")</f>
        <v/>
      </c>
      <c r="D52" s="8"/>
      <c r="E52" s="8"/>
      <c r="F52" s="8"/>
      <c r="G52" s="8"/>
      <c r="H52" s="32"/>
      <c r="I52" s="424">
        <f>I50+1</f>
        <v>42787</v>
      </c>
      <c r="J52" s="25" t="str">
        <f>IFERROR(VLOOKUP(I52,FeiertageBW[#All],2,FALSE),"")</f>
        <v/>
      </c>
      <c r="K52" s="8"/>
      <c r="L52" s="8"/>
      <c r="M52" s="8"/>
      <c r="N52" s="8"/>
      <c r="O52" s="32"/>
      <c r="P52" s="429">
        <f>P50+1</f>
        <v>42815</v>
      </c>
      <c r="Q52" s="25" t="str">
        <f>IFERROR(VLOOKUP(P52,FeiertageBW[#All],2,FALSE),"")</f>
        <v/>
      </c>
      <c r="R52" s="8"/>
      <c r="S52" s="8"/>
      <c r="T52" s="8"/>
      <c r="U52" s="8"/>
      <c r="V52" s="32"/>
      <c r="W52" s="424">
        <f>W50+1</f>
        <v>42843</v>
      </c>
      <c r="X52" s="25" t="str">
        <f>IFERROR(VLOOKUP(W52,FeiertageBW[#All],2,FALSE),"")</f>
        <v/>
      </c>
      <c r="Y52" s="8"/>
      <c r="Z52" s="8"/>
      <c r="AA52" s="8"/>
      <c r="AB52" s="8"/>
      <c r="AC52" s="32"/>
      <c r="AD52" s="424">
        <f>AD50+1</f>
        <v>42871</v>
      </c>
      <c r="AE52" s="25" t="str">
        <f>IFERROR(VLOOKUP(AD52,FeiertageBW[#All],2,FALSE),"")</f>
        <v/>
      </c>
      <c r="AF52" s="8"/>
      <c r="AG52" s="8"/>
      <c r="AH52" s="8"/>
      <c r="AI52" s="8"/>
      <c r="AJ52" s="32"/>
      <c r="AK52" s="424">
        <f>AK50+1</f>
        <v>42906</v>
      </c>
      <c r="AL52" s="25" t="str">
        <f>IFERROR(VLOOKUP(AK52,FeiertageBW[#All],2,FALSE),"")</f>
        <v/>
      </c>
      <c r="AM52" s="8"/>
      <c r="AN52" s="8"/>
      <c r="AO52" s="8"/>
      <c r="AP52" s="8"/>
      <c r="AQ52" s="32"/>
      <c r="AR52" s="424">
        <f>AR50+1</f>
        <v>42934</v>
      </c>
      <c r="AS52" s="25" t="str">
        <f>IFERROR(VLOOKUP(AR52,FeiertageBW[#All],2,FALSE),"")</f>
        <v/>
      </c>
      <c r="AT52" s="8"/>
      <c r="AU52" s="8"/>
      <c r="AV52" s="8"/>
      <c r="AW52" s="8"/>
      <c r="AX52" s="32"/>
      <c r="AY52" s="424">
        <f>AY50+1</f>
        <v>42969</v>
      </c>
      <c r="AZ52" s="25" t="str">
        <f>IFERROR(VLOOKUP(AY52,FeiertageBW[#All],2,FALSE),"")</f>
        <v/>
      </c>
      <c r="BA52" s="8"/>
      <c r="BB52" s="8"/>
      <c r="BC52" s="8"/>
      <c r="BD52" s="8"/>
      <c r="BE52" s="32"/>
      <c r="BF52" s="424">
        <f>BF50+1</f>
        <v>42997</v>
      </c>
      <c r="BG52" s="25" t="str">
        <f>IFERROR(VLOOKUP(BF52,FeiertageBW[#All],2,FALSE),"")</f>
        <v/>
      </c>
      <c r="BH52" s="8"/>
      <c r="BI52" s="8"/>
      <c r="BJ52" s="8"/>
      <c r="BK52" s="8"/>
      <c r="BL52" s="32"/>
      <c r="BM52" s="424">
        <f>BM50+1</f>
        <v>43025</v>
      </c>
      <c r="BN52" s="25" t="str">
        <f>IFERROR(VLOOKUP(BM52,FeiertageBW[#All],2,FALSE),"")</f>
        <v/>
      </c>
      <c r="BO52" s="8"/>
      <c r="BP52" s="8"/>
      <c r="BQ52" s="8"/>
      <c r="BR52" s="8"/>
      <c r="BS52" s="32"/>
      <c r="BT52" s="424">
        <f>BT50+1</f>
        <v>43060</v>
      </c>
      <c r="BU52" s="25" t="str">
        <f>IFERROR(VLOOKUP(BT52,FeiertageBW[#All],2,FALSE),"")</f>
        <v/>
      </c>
      <c r="BV52" s="8"/>
      <c r="BW52" s="8"/>
      <c r="BX52" s="8"/>
      <c r="BY52" s="8"/>
      <c r="BZ52" s="32"/>
      <c r="CA52" s="424">
        <f>CA50+1</f>
        <v>43088</v>
      </c>
      <c r="CB52" s="25" t="str">
        <f>IFERROR(VLOOKUP(CA52,FeiertageBW[#All],2,FALSE),"")</f>
        <v/>
      </c>
      <c r="CC52" s="8"/>
      <c r="CD52" s="8"/>
      <c r="CE52" s="8"/>
      <c r="CF52" s="8"/>
      <c r="CG52" s="32"/>
    </row>
    <row r="53" spans="1:85" s="26" customFormat="1" ht="15" customHeight="1" x14ac:dyDescent="0.25">
      <c r="A53" s="427"/>
      <c r="B53" s="443"/>
      <c r="C53" s="45" t="str">
        <f>IFERROR(VLOOKUP(B52,Ereignistabelle[],2,FALSE),"")</f>
        <v/>
      </c>
      <c r="D53" s="42"/>
      <c r="E53" s="42"/>
      <c r="F53" s="42"/>
      <c r="G53" s="42"/>
      <c r="H53" s="35"/>
      <c r="I53" s="443"/>
      <c r="J53" s="41" t="str">
        <f>IFERROR(VLOOKUP(I52,Ereignistabelle[],2,FALSE),"")</f>
        <v/>
      </c>
      <c r="K53" s="42"/>
      <c r="L53" s="42"/>
      <c r="M53" s="42"/>
      <c r="N53" s="42"/>
      <c r="O53" s="35"/>
      <c r="P53" s="446"/>
      <c r="Q53" s="41" t="str">
        <f>IFERROR(VLOOKUP(P52,Ereignistabelle[],2,FALSE),"")</f>
        <v/>
      </c>
      <c r="R53" s="42"/>
      <c r="S53" s="42"/>
      <c r="T53" s="42"/>
      <c r="U53" s="42"/>
      <c r="V53" s="35"/>
      <c r="W53" s="443"/>
      <c r="X53" s="41" t="str">
        <f>IFERROR(VLOOKUP(W52,Ereignistabelle[],2,FALSE),"")</f>
        <v/>
      </c>
      <c r="Y53" s="42"/>
      <c r="Z53" s="42"/>
      <c r="AA53" s="42"/>
      <c r="AB53" s="42"/>
      <c r="AC53" s="35"/>
      <c r="AD53" s="443"/>
      <c r="AE53" s="41" t="str">
        <f>IFERROR(VLOOKUP(AD52,Ereignistabelle[],2,FALSE),"")</f>
        <v/>
      </c>
      <c r="AF53" s="42"/>
      <c r="AG53" s="42"/>
      <c r="AH53" s="42"/>
      <c r="AI53" s="42"/>
      <c r="AJ53" s="35"/>
      <c r="AK53" s="443"/>
      <c r="AL53" s="41" t="str">
        <f>IFERROR(VLOOKUP(AK52,Ereignistabelle[],2,FALSE),"")</f>
        <v/>
      </c>
      <c r="AM53" s="42"/>
      <c r="AN53" s="42"/>
      <c r="AO53" s="42"/>
      <c r="AP53" s="42"/>
      <c r="AQ53" s="35"/>
      <c r="AR53" s="443"/>
      <c r="AS53" s="41" t="str">
        <f>IFERROR(VLOOKUP(AR52,Ereignistabelle[],2,FALSE),"")</f>
        <v/>
      </c>
      <c r="AT53" s="42"/>
      <c r="AU53" s="42"/>
      <c r="AV53" s="42"/>
      <c r="AW53" s="42"/>
      <c r="AX53" s="35"/>
      <c r="AY53" s="443"/>
      <c r="AZ53" s="41" t="str">
        <f>IFERROR(VLOOKUP(AY52,Ereignistabelle[],2,FALSE),"")</f>
        <v/>
      </c>
      <c r="BA53" s="42"/>
      <c r="BB53" s="42"/>
      <c r="BC53" s="42"/>
      <c r="BD53" s="42"/>
      <c r="BE53" s="35"/>
      <c r="BF53" s="443"/>
      <c r="BG53" s="41" t="str">
        <f>IFERROR(VLOOKUP(BF52,Ereignistabelle[],2,FALSE),"")</f>
        <v/>
      </c>
      <c r="BH53" s="42"/>
      <c r="BI53" s="42"/>
      <c r="BJ53" s="42"/>
      <c r="BK53" s="42"/>
      <c r="BL53" s="35"/>
      <c r="BM53" s="443"/>
      <c r="BN53" s="41" t="str">
        <f>IFERROR(VLOOKUP(BM52,Ereignistabelle[],2,FALSE),"")</f>
        <v/>
      </c>
      <c r="BO53" s="42"/>
      <c r="BP53" s="42"/>
      <c r="BQ53" s="42"/>
      <c r="BR53" s="42"/>
      <c r="BS53" s="35"/>
      <c r="BT53" s="443"/>
      <c r="BU53" s="41" t="str">
        <f>IFERROR(VLOOKUP(BT52,Ereignistabelle[],2,FALSE),"")</f>
        <v/>
      </c>
      <c r="BV53" s="42"/>
      <c r="BW53" s="42"/>
      <c r="BX53" s="42"/>
      <c r="BY53" s="42"/>
      <c r="BZ53" s="35"/>
      <c r="CA53" s="443"/>
      <c r="CB53" s="41" t="str">
        <f>IFERROR(VLOOKUP(CA52,Ereignistabelle[],2,FALSE),"")</f>
        <v/>
      </c>
      <c r="CC53" s="42"/>
      <c r="CD53" s="42"/>
      <c r="CE53" s="42"/>
      <c r="CF53" s="42"/>
      <c r="CG53" s="35"/>
    </row>
    <row r="54" spans="1:85" ht="15" customHeight="1" x14ac:dyDescent="0.25">
      <c r="A54" s="427" t="s">
        <v>13</v>
      </c>
      <c r="B54" s="424">
        <f>B52+1</f>
        <v>42753</v>
      </c>
      <c r="C54" s="25" t="str">
        <f>IFERROR(VLOOKUP(B54,FeiertageBW[#All],2,FALSE),"")</f>
        <v/>
      </c>
      <c r="D54" s="8"/>
      <c r="E54" s="8"/>
      <c r="F54" s="8"/>
      <c r="G54" s="8"/>
      <c r="H54" s="32" t="str">
        <f>IF(B54&lt;&gt;"",TRUNC((B54-WEEKDAY(B54,2)-DATE(YEAR(B54+4-WEEKDAY(B54,2)),1,-10))/7)&amp;"","")</f>
        <v>3</v>
      </c>
      <c r="I54" s="424">
        <f>I52+1</f>
        <v>42788</v>
      </c>
      <c r="J54" s="25" t="str">
        <f>IFERROR(VLOOKUP(I54,FeiertageBW[#All],2,FALSE),"")</f>
        <v/>
      </c>
      <c r="K54" s="8"/>
      <c r="L54" s="8"/>
      <c r="M54" s="8"/>
      <c r="N54" s="8"/>
      <c r="O54" s="32" t="str">
        <f>IF(I54&lt;&gt;"",TRUNC((I54-WEEKDAY(I54,2)-DATE(YEAR(I54+4-WEEKDAY(I54,2)),1,-10))/7)&amp;"","")</f>
        <v>8</v>
      </c>
      <c r="P54" s="429">
        <f>P52+1</f>
        <v>42816</v>
      </c>
      <c r="Q54" s="25" t="str">
        <f>IFERROR(VLOOKUP(P54,FeiertageBW[#All],2,FALSE),"")</f>
        <v/>
      </c>
      <c r="R54" s="8"/>
      <c r="S54" s="8"/>
      <c r="T54" s="8"/>
      <c r="U54" s="8"/>
      <c r="V54" s="32" t="str">
        <f>IF(P54&lt;&gt;"",TRUNC((P54-WEEKDAY(P54,2)-DATE(YEAR(P54+4-WEEKDAY(P54,2)),1,-10))/7)&amp;"","")</f>
        <v>12</v>
      </c>
      <c r="W54" s="424">
        <f>W52+1</f>
        <v>42844</v>
      </c>
      <c r="X54" s="25" t="str">
        <f>IFERROR(VLOOKUP(W54,FeiertageBW[#All],2,FALSE),"")</f>
        <v/>
      </c>
      <c r="Y54" s="8"/>
      <c r="Z54" s="8"/>
      <c r="AA54" s="8"/>
      <c r="AB54" s="8"/>
      <c r="AC54" s="32" t="str">
        <f>IF(W54&lt;&gt;"",TRUNC((W54-WEEKDAY(W54,2)-DATE(YEAR(W54+4-WEEKDAY(W54,2)),1,-10))/7)&amp;"","")</f>
        <v>16</v>
      </c>
      <c r="AD54" s="424">
        <f>AD52+1</f>
        <v>42872</v>
      </c>
      <c r="AE54" s="25" t="str">
        <f>IFERROR(VLOOKUP(AD54,FeiertageBW[#All],2,FALSE),"")</f>
        <v/>
      </c>
      <c r="AF54" s="8"/>
      <c r="AG54" s="8"/>
      <c r="AH54" s="8"/>
      <c r="AI54" s="8"/>
      <c r="AJ54" s="32" t="str">
        <f>IF(AD54&lt;&gt;"",TRUNC((AD54-WEEKDAY(AD54,2)-DATE(YEAR(AD54+4-WEEKDAY(AD54,2)),1,-10))/7)&amp;"","")</f>
        <v>20</v>
      </c>
      <c r="AK54" s="424">
        <f>AK52+1</f>
        <v>42907</v>
      </c>
      <c r="AL54" s="25" t="str">
        <f>IFERROR(VLOOKUP(AK54,FeiertageBW[#All],2,FALSE),"")</f>
        <v/>
      </c>
      <c r="AM54" s="8"/>
      <c r="AN54" s="8"/>
      <c r="AO54" s="8"/>
      <c r="AP54" s="8"/>
      <c r="AQ54" s="32" t="str">
        <f>IF(AK54&lt;&gt;"",TRUNC((AK54-WEEKDAY(AK54,2)-DATE(YEAR(AK54+4-WEEKDAY(AK54,2)),1,-10))/7)&amp;"","")</f>
        <v>25</v>
      </c>
      <c r="AR54" s="424">
        <f>AR52+1</f>
        <v>42935</v>
      </c>
      <c r="AS54" s="25" t="str">
        <f>IFERROR(VLOOKUP(AR54,FeiertageBW[#All],2,FALSE),"")</f>
        <v/>
      </c>
      <c r="AT54" s="8"/>
      <c r="AU54" s="8"/>
      <c r="AV54" s="8"/>
      <c r="AW54" s="8"/>
      <c r="AX54" s="32" t="str">
        <f>IF(AR54&lt;&gt;"",TRUNC((AR54-WEEKDAY(AR54,2)-DATE(YEAR(AR54+4-WEEKDAY(AR54,2)),1,-10))/7)&amp;"","")</f>
        <v>29</v>
      </c>
      <c r="AY54" s="424">
        <f>AY52+1</f>
        <v>42970</v>
      </c>
      <c r="AZ54" s="25" t="str">
        <f>IFERROR(VLOOKUP(AY54,FeiertageBW[#All],2,FALSE),"")</f>
        <v/>
      </c>
      <c r="BA54" s="8"/>
      <c r="BB54" s="8"/>
      <c r="BC54" s="8"/>
      <c r="BD54" s="8"/>
      <c r="BE54" s="32" t="str">
        <f>IF(AY54&lt;&gt;"",TRUNC((AY54-WEEKDAY(AY54,2)-DATE(YEAR(AY54+4-WEEKDAY(AY54,2)),1,-10))/7)&amp;"","")</f>
        <v>34</v>
      </c>
      <c r="BF54" s="424">
        <f>BF52+1</f>
        <v>42998</v>
      </c>
      <c r="BG54" s="25" t="str">
        <f>IFERROR(VLOOKUP(BF54,FeiertageBW[#All],2,FALSE),"")</f>
        <v/>
      </c>
      <c r="BH54" s="8"/>
      <c r="BI54" s="8"/>
      <c r="BJ54" s="8"/>
      <c r="BK54" s="8"/>
      <c r="BL54" s="32" t="str">
        <f>IF(BF54&lt;&gt;"",TRUNC((BF54-WEEKDAY(BF54,2)-DATE(YEAR(BF54+4-WEEKDAY(BF54,2)),1,-10))/7)&amp;"","")</f>
        <v>38</v>
      </c>
      <c r="BM54" s="424">
        <f>BM52+1</f>
        <v>43026</v>
      </c>
      <c r="BN54" s="25" t="str">
        <f>IFERROR(VLOOKUP(BM54,FeiertageBW[#All],2,FALSE),"")</f>
        <v/>
      </c>
      <c r="BO54" s="8"/>
      <c r="BP54" s="8"/>
      <c r="BQ54" s="8"/>
      <c r="BR54" s="8"/>
      <c r="BS54" s="32" t="str">
        <f>IF(BM54&lt;&gt;"",TRUNC((BM54-WEEKDAY(BM54,2)-DATE(YEAR(BM54+4-WEEKDAY(BM54,2)),1,-10))/7)&amp;"","")</f>
        <v>42</v>
      </c>
      <c r="BT54" s="424">
        <f>BT52+1</f>
        <v>43061</v>
      </c>
      <c r="BU54" s="25" t="str">
        <f>IFERROR(VLOOKUP(BT54,FeiertageBW[#All],2,FALSE),"")</f>
        <v/>
      </c>
      <c r="BV54" s="8"/>
      <c r="BW54" s="8"/>
      <c r="BX54" s="8"/>
      <c r="BY54" s="8"/>
      <c r="BZ54" s="32" t="str">
        <f>IF(BT54&lt;&gt;"",TRUNC((BT54-WEEKDAY(BT54,2)-DATE(YEAR(BT54+4-WEEKDAY(BT54,2)),1,-10))/7)&amp;"","")</f>
        <v>47</v>
      </c>
      <c r="CA54" s="424">
        <f>CA52+1</f>
        <v>43089</v>
      </c>
      <c r="CB54" s="25" t="str">
        <f>IFERROR(VLOOKUP(CA54,FeiertageBW[#All],2,FALSE),"")</f>
        <v/>
      </c>
      <c r="CC54" s="8"/>
      <c r="CD54" s="8"/>
      <c r="CE54" s="8"/>
      <c r="CF54" s="8"/>
      <c r="CG54" s="32" t="str">
        <f>IF(CA54&lt;&gt;"",TRUNC((CA54-WEEKDAY(CA54,2)-DATE(YEAR(CA54+4-WEEKDAY(CA54,2)),1,-10))/7)&amp;"","")</f>
        <v>51</v>
      </c>
    </row>
    <row r="55" spans="1:85" s="26" customFormat="1" ht="15" customHeight="1" x14ac:dyDescent="0.25">
      <c r="A55" s="427"/>
      <c r="B55" s="443"/>
      <c r="C55" s="45" t="str">
        <f>IFERROR(VLOOKUP(B54,Ereignistabelle[],2,FALSE),"")</f>
        <v/>
      </c>
      <c r="D55" s="42"/>
      <c r="E55" s="42"/>
      <c r="F55" s="42"/>
      <c r="G55" s="42"/>
      <c r="H55" s="35"/>
      <c r="I55" s="443"/>
      <c r="J55" s="41" t="str">
        <f>IFERROR(VLOOKUP(I54,Ereignistabelle[],2,FALSE),"")</f>
        <v/>
      </c>
      <c r="K55" s="42"/>
      <c r="L55" s="42"/>
      <c r="M55" s="42"/>
      <c r="N55" s="42"/>
      <c r="O55" s="35"/>
      <c r="P55" s="446"/>
      <c r="Q55" s="41" t="str">
        <f>IFERROR(VLOOKUP(P54,Ereignistabelle[],2,FALSE),"")</f>
        <v/>
      </c>
      <c r="R55" s="42"/>
      <c r="S55" s="42"/>
      <c r="T55" s="42"/>
      <c r="U55" s="42"/>
      <c r="V55" s="35"/>
      <c r="W55" s="443"/>
      <c r="X55" s="41" t="str">
        <f>IFERROR(VLOOKUP(W54,Ereignistabelle[],2,FALSE),"")</f>
        <v/>
      </c>
      <c r="Y55" s="42"/>
      <c r="Z55" s="42"/>
      <c r="AA55" s="42"/>
      <c r="AB55" s="42"/>
      <c r="AC55" s="35"/>
      <c r="AD55" s="443"/>
      <c r="AE55" s="41" t="str">
        <f>IFERROR(VLOOKUP(AD54,Ereignistabelle[],2,FALSE),"")</f>
        <v/>
      </c>
      <c r="AF55" s="42"/>
      <c r="AG55" s="42"/>
      <c r="AH55" s="42"/>
      <c r="AI55" s="42"/>
      <c r="AJ55" s="35"/>
      <c r="AK55" s="443"/>
      <c r="AL55" s="41" t="str">
        <f>IFERROR(VLOOKUP(AK54,Ereignistabelle[],2,FALSE),"")</f>
        <v/>
      </c>
      <c r="AM55" s="42"/>
      <c r="AN55" s="42"/>
      <c r="AO55" s="42"/>
      <c r="AP55" s="42"/>
      <c r="AQ55" s="35"/>
      <c r="AR55" s="443"/>
      <c r="AS55" s="41" t="str">
        <f>IFERROR(VLOOKUP(AR54,Ereignistabelle[],2,FALSE),"")</f>
        <v/>
      </c>
      <c r="AT55" s="42"/>
      <c r="AU55" s="42"/>
      <c r="AV55" s="42"/>
      <c r="AW55" s="42"/>
      <c r="AX55" s="35"/>
      <c r="AY55" s="443"/>
      <c r="AZ55" s="41" t="str">
        <f>IFERROR(VLOOKUP(AY54,Ereignistabelle[],2,FALSE),"")</f>
        <v/>
      </c>
      <c r="BA55" s="42"/>
      <c r="BB55" s="42"/>
      <c r="BC55" s="42"/>
      <c r="BD55" s="42"/>
      <c r="BE55" s="35"/>
      <c r="BF55" s="443"/>
      <c r="BG55" s="41" t="str">
        <f>IFERROR(VLOOKUP(BF54,Ereignistabelle[],2,FALSE),"")</f>
        <v/>
      </c>
      <c r="BH55" s="42"/>
      <c r="BI55" s="42"/>
      <c r="BJ55" s="42"/>
      <c r="BK55" s="42"/>
      <c r="BL55" s="35"/>
      <c r="BM55" s="443"/>
      <c r="BN55" s="41" t="str">
        <f>IFERROR(VLOOKUP(BM54,Ereignistabelle[],2,FALSE),"")</f>
        <v/>
      </c>
      <c r="BO55" s="42"/>
      <c r="BP55" s="42"/>
      <c r="BQ55" s="42"/>
      <c r="BR55" s="42"/>
      <c r="BS55" s="35"/>
      <c r="BT55" s="443"/>
      <c r="BU55" s="41" t="str">
        <f>IFERROR(VLOOKUP(BT54,Ereignistabelle[],2,FALSE),"")</f>
        <v/>
      </c>
      <c r="BV55" s="42"/>
      <c r="BW55" s="42"/>
      <c r="BX55" s="42"/>
      <c r="BY55" s="42"/>
      <c r="BZ55" s="35"/>
      <c r="CA55" s="443"/>
      <c r="CB55" s="41" t="str">
        <f>IFERROR(VLOOKUP(CA54,Ereignistabelle[],2,FALSE),"")</f>
        <v/>
      </c>
      <c r="CC55" s="42"/>
      <c r="CD55" s="42"/>
      <c r="CE55" s="42"/>
      <c r="CF55" s="42"/>
      <c r="CG55" s="35"/>
    </row>
    <row r="56" spans="1:85" ht="15" customHeight="1" x14ac:dyDescent="0.25">
      <c r="A56" s="427" t="s">
        <v>12</v>
      </c>
      <c r="B56" s="424">
        <f>B54+1</f>
        <v>42754</v>
      </c>
      <c r="C56" s="25" t="str">
        <f>IFERROR(VLOOKUP(B56,FeiertageBW[#All],2,FALSE),"")</f>
        <v/>
      </c>
      <c r="D56" s="8"/>
      <c r="E56" s="8"/>
      <c r="F56" s="8"/>
      <c r="G56" s="8"/>
      <c r="H56" s="32"/>
      <c r="I56" s="424">
        <f>I54+1</f>
        <v>42789</v>
      </c>
      <c r="J56" s="25" t="str">
        <f>IFERROR(VLOOKUP(I56,FeiertageBW[#All],2,FALSE),"")</f>
        <v/>
      </c>
      <c r="K56" s="8"/>
      <c r="L56" s="8"/>
      <c r="M56" s="8"/>
      <c r="N56" s="8"/>
      <c r="O56" s="32"/>
      <c r="P56" s="429">
        <f>P54+1</f>
        <v>42817</v>
      </c>
      <c r="Q56" s="25" t="str">
        <f>IFERROR(VLOOKUP(P56,FeiertageBW[#All],2,FALSE),"")</f>
        <v/>
      </c>
      <c r="R56" s="8"/>
      <c r="S56" s="8"/>
      <c r="T56" s="8"/>
      <c r="U56" s="8"/>
      <c r="V56" s="32"/>
      <c r="W56" s="424">
        <f>W54+1</f>
        <v>42845</v>
      </c>
      <c r="X56" s="25" t="str">
        <f>IFERROR(VLOOKUP(W56,FeiertageBW[#All],2,FALSE),"")</f>
        <v/>
      </c>
      <c r="Y56" s="8"/>
      <c r="Z56" s="8"/>
      <c r="AA56" s="8"/>
      <c r="AB56" s="8"/>
      <c r="AC56" s="32"/>
      <c r="AD56" s="424">
        <f>AD54+1</f>
        <v>42873</v>
      </c>
      <c r="AE56" s="25" t="str">
        <f>IFERROR(VLOOKUP(AD56,FeiertageBW[#All],2,FALSE),"")</f>
        <v/>
      </c>
      <c r="AF56" s="8"/>
      <c r="AG56" s="8"/>
      <c r="AH56" s="8"/>
      <c r="AI56" s="8"/>
      <c r="AJ56" s="32"/>
      <c r="AK56" s="424">
        <f>AK54+1</f>
        <v>42908</v>
      </c>
      <c r="AL56" s="25" t="str">
        <f>IFERROR(VLOOKUP(AK56,FeiertageBW[#All],2,FALSE),"")</f>
        <v/>
      </c>
      <c r="AM56" s="8"/>
      <c r="AN56" s="8"/>
      <c r="AO56" s="8"/>
      <c r="AP56" s="8"/>
      <c r="AQ56" s="32"/>
      <c r="AR56" s="424">
        <f>AR54+1</f>
        <v>42936</v>
      </c>
      <c r="AS56" s="25" t="str">
        <f>IFERROR(VLOOKUP(AR56,FeiertageBW[#All],2,FALSE),"")</f>
        <v/>
      </c>
      <c r="AT56" s="8"/>
      <c r="AU56" s="8"/>
      <c r="AV56" s="8"/>
      <c r="AW56" s="8"/>
      <c r="AX56" s="32"/>
      <c r="AY56" s="424">
        <f>AY54+1</f>
        <v>42971</v>
      </c>
      <c r="AZ56" s="25" t="str">
        <f>IFERROR(VLOOKUP(AY56,FeiertageBW[#All],2,FALSE),"")</f>
        <v/>
      </c>
      <c r="BA56" s="8"/>
      <c r="BB56" s="8"/>
      <c r="BC56" s="8"/>
      <c r="BD56" s="8"/>
      <c r="BE56" s="32"/>
      <c r="BF56" s="424">
        <f>BF54+1</f>
        <v>42999</v>
      </c>
      <c r="BG56" s="25" t="str">
        <f>IFERROR(VLOOKUP(BF56,FeiertageBW[#All],2,FALSE),"")</f>
        <v/>
      </c>
      <c r="BH56" s="8"/>
      <c r="BI56" s="8"/>
      <c r="BJ56" s="8"/>
      <c r="BK56" s="8"/>
      <c r="BL56" s="32"/>
      <c r="BM56" s="424">
        <f>BM54+1</f>
        <v>43027</v>
      </c>
      <c r="BN56" s="25" t="str">
        <f>IFERROR(VLOOKUP(BM56,FeiertageBW[#All],2,FALSE),"")</f>
        <v/>
      </c>
      <c r="BO56" s="8"/>
      <c r="BP56" s="8"/>
      <c r="BQ56" s="8"/>
      <c r="BR56" s="8"/>
      <c r="BS56" s="32"/>
      <c r="BT56" s="424">
        <f>BT54+1</f>
        <v>43062</v>
      </c>
      <c r="BU56" s="25" t="str">
        <f>IFERROR(VLOOKUP(BT56,FeiertageBW[#All],2,FALSE),"")</f>
        <v/>
      </c>
      <c r="BV56" s="8"/>
      <c r="BW56" s="8"/>
      <c r="BX56" s="8"/>
      <c r="BY56" s="8"/>
      <c r="BZ56" s="32"/>
      <c r="CA56" s="424">
        <f>CA54+1</f>
        <v>43090</v>
      </c>
      <c r="CB56" s="25" t="str">
        <f>IFERROR(VLOOKUP(CA56,FeiertageBW[#All],2,FALSE),"")</f>
        <v/>
      </c>
      <c r="CC56" s="8"/>
      <c r="CD56" s="8"/>
      <c r="CE56" s="8"/>
      <c r="CF56" s="8"/>
      <c r="CG56" s="32"/>
    </row>
    <row r="57" spans="1:85" s="26" customFormat="1" ht="15" customHeight="1" x14ac:dyDescent="0.25">
      <c r="A57" s="427"/>
      <c r="B57" s="443"/>
      <c r="C57" s="45" t="str">
        <f>IFERROR(VLOOKUP(B56,Ereignistabelle[],2,FALSE),"")</f>
        <v/>
      </c>
      <c r="D57" s="42"/>
      <c r="E57" s="42"/>
      <c r="F57" s="42"/>
      <c r="G57" s="42"/>
      <c r="H57" s="35"/>
      <c r="I57" s="443"/>
      <c r="J57" s="41" t="str">
        <f>IFERROR(VLOOKUP(I56,Ereignistabelle[],2,FALSE),"")</f>
        <v/>
      </c>
      <c r="K57" s="42"/>
      <c r="L57" s="42"/>
      <c r="M57" s="42"/>
      <c r="N57" s="42"/>
      <c r="O57" s="35"/>
      <c r="P57" s="446"/>
      <c r="Q57" s="41" t="str">
        <f>IFERROR(VLOOKUP(P56,Ereignistabelle[],2,FALSE),"")</f>
        <v/>
      </c>
      <c r="R57" s="42"/>
      <c r="S57" s="42"/>
      <c r="T57" s="42"/>
      <c r="U57" s="42"/>
      <c r="V57" s="35"/>
      <c r="W57" s="443"/>
      <c r="X57" s="41" t="str">
        <f>IFERROR(VLOOKUP(W56,Ereignistabelle[],2,FALSE),"")</f>
        <v/>
      </c>
      <c r="Y57" s="42"/>
      <c r="Z57" s="42"/>
      <c r="AA57" s="42"/>
      <c r="AB57" s="42"/>
      <c r="AC57" s="35"/>
      <c r="AD57" s="443"/>
      <c r="AE57" s="41" t="str">
        <f>IFERROR(VLOOKUP(AD56,Ereignistabelle[],2,FALSE),"")</f>
        <v/>
      </c>
      <c r="AF57" s="42"/>
      <c r="AG57" s="42"/>
      <c r="AH57" s="42"/>
      <c r="AI57" s="42"/>
      <c r="AJ57" s="35"/>
      <c r="AK57" s="443"/>
      <c r="AL57" s="41" t="str">
        <f>IFERROR(VLOOKUP(AK56,Ereignistabelle[],2,FALSE),"")</f>
        <v/>
      </c>
      <c r="AM57" s="42"/>
      <c r="AN57" s="42"/>
      <c r="AO57" s="42"/>
      <c r="AP57" s="42"/>
      <c r="AQ57" s="35"/>
      <c r="AR57" s="443"/>
      <c r="AS57" s="41" t="str">
        <f>IFERROR(VLOOKUP(AR56,Ereignistabelle[],2,FALSE),"")</f>
        <v/>
      </c>
      <c r="AT57" s="42"/>
      <c r="AU57" s="42"/>
      <c r="AV57" s="42"/>
      <c r="AW57" s="42"/>
      <c r="AX57" s="35"/>
      <c r="AY57" s="443"/>
      <c r="AZ57" s="41" t="str">
        <f>IFERROR(VLOOKUP(AY56,Ereignistabelle[],2,FALSE),"")</f>
        <v/>
      </c>
      <c r="BA57" s="42"/>
      <c r="BB57" s="42"/>
      <c r="BC57" s="42"/>
      <c r="BD57" s="42"/>
      <c r="BE57" s="35"/>
      <c r="BF57" s="443"/>
      <c r="BG57" s="41" t="str">
        <f>IFERROR(VLOOKUP(BF56,Ereignistabelle[],2,FALSE),"")</f>
        <v/>
      </c>
      <c r="BH57" s="42"/>
      <c r="BI57" s="42"/>
      <c r="BJ57" s="42"/>
      <c r="BK57" s="42"/>
      <c r="BL57" s="35"/>
      <c r="BM57" s="443"/>
      <c r="BN57" s="41" t="str">
        <f>IFERROR(VLOOKUP(BM56,Ereignistabelle[],2,FALSE),"")</f>
        <v/>
      </c>
      <c r="BO57" s="42"/>
      <c r="BP57" s="42"/>
      <c r="BQ57" s="42"/>
      <c r="BR57" s="42"/>
      <c r="BS57" s="35"/>
      <c r="BT57" s="443"/>
      <c r="BU57" s="41" t="str">
        <f>IFERROR(VLOOKUP(BT56,Ereignistabelle[],2,FALSE),"")</f>
        <v/>
      </c>
      <c r="BV57" s="42"/>
      <c r="BW57" s="42"/>
      <c r="BX57" s="42"/>
      <c r="BY57" s="42"/>
      <c r="BZ57" s="35"/>
      <c r="CA57" s="443"/>
      <c r="CB57" s="41" t="str">
        <f>IFERROR(VLOOKUP(CA56,Ereignistabelle[],2,FALSE),"")</f>
        <v/>
      </c>
      <c r="CC57" s="42"/>
      <c r="CD57" s="42"/>
      <c r="CE57" s="42"/>
      <c r="CF57" s="42"/>
      <c r="CG57" s="35"/>
    </row>
    <row r="58" spans="1:85" ht="15" customHeight="1" x14ac:dyDescent="0.25">
      <c r="A58" s="427" t="s">
        <v>15</v>
      </c>
      <c r="B58" s="424">
        <f>B56+1</f>
        <v>42755</v>
      </c>
      <c r="C58" s="25" t="str">
        <f>IFERROR(VLOOKUP(B58,FeiertageBW[#All],2,FALSE),"")</f>
        <v/>
      </c>
      <c r="D58" s="8"/>
      <c r="E58" s="8"/>
      <c r="F58" s="8"/>
      <c r="G58" s="8"/>
      <c r="H58" s="32"/>
      <c r="I58" s="424">
        <f>I56+1</f>
        <v>42790</v>
      </c>
      <c r="J58" s="25" t="str">
        <f>IFERROR(VLOOKUP(I58,FeiertageBW[#All],2,FALSE),"")</f>
        <v/>
      </c>
      <c r="K58" s="8"/>
      <c r="L58" s="8"/>
      <c r="M58" s="8"/>
      <c r="N58" s="8"/>
      <c r="O58" s="32"/>
      <c r="P58" s="429">
        <f>P56+1</f>
        <v>42818</v>
      </c>
      <c r="Q58" s="25" t="str">
        <f>IFERROR(VLOOKUP(P58,FeiertageBW[#All],2,FALSE),"")</f>
        <v/>
      </c>
      <c r="R58" s="8"/>
      <c r="S58" s="8"/>
      <c r="T58" s="8"/>
      <c r="U58" s="8"/>
      <c r="V58" s="32"/>
      <c r="W58" s="424">
        <f>W56+1</f>
        <v>42846</v>
      </c>
      <c r="X58" s="25" t="str">
        <f>IFERROR(VLOOKUP(W58,FeiertageBW[#All],2,FALSE),"")</f>
        <v/>
      </c>
      <c r="Y58" s="8"/>
      <c r="Z58" s="8"/>
      <c r="AA58" s="8"/>
      <c r="AB58" s="8"/>
      <c r="AC58" s="32"/>
      <c r="AD58" s="424">
        <f>AD56+1</f>
        <v>42874</v>
      </c>
      <c r="AE58" s="25" t="str">
        <f>IFERROR(VLOOKUP(AD58,FeiertageBW[#All],2,FALSE),"")</f>
        <v/>
      </c>
      <c r="AF58" s="8"/>
      <c r="AG58" s="8"/>
      <c r="AH58" s="8"/>
      <c r="AI58" s="8"/>
      <c r="AJ58" s="32"/>
      <c r="AK58" s="424">
        <f>AK56+1</f>
        <v>42909</v>
      </c>
      <c r="AL58" s="25" t="str">
        <f>IFERROR(VLOOKUP(AK58,FeiertageBW[#All],2,FALSE),"")</f>
        <v/>
      </c>
      <c r="AM58" s="8"/>
      <c r="AN58" s="8"/>
      <c r="AO58" s="8"/>
      <c r="AP58" s="8"/>
      <c r="AQ58" s="32"/>
      <c r="AR58" s="424">
        <f>AR56+1</f>
        <v>42937</v>
      </c>
      <c r="AS58" s="25" t="str">
        <f>IFERROR(VLOOKUP(AR58,FeiertageBW[#All],2,FALSE),"")</f>
        <v/>
      </c>
      <c r="AT58" s="8"/>
      <c r="AU58" s="8"/>
      <c r="AV58" s="8"/>
      <c r="AW58" s="8"/>
      <c r="AX58" s="32"/>
      <c r="AY58" s="424">
        <f>AY56+1</f>
        <v>42972</v>
      </c>
      <c r="AZ58" s="25" t="str">
        <f>IFERROR(VLOOKUP(AY58,FeiertageBW[#All],2,FALSE),"")</f>
        <v/>
      </c>
      <c r="BA58" s="8"/>
      <c r="BB58" s="8"/>
      <c r="BC58" s="8"/>
      <c r="BD58" s="8"/>
      <c r="BE58" s="32"/>
      <c r="BF58" s="424">
        <f>BF56+1</f>
        <v>43000</v>
      </c>
      <c r="BG58" s="25" t="str">
        <f>IFERROR(VLOOKUP(BF58,FeiertageBW[#All],2,FALSE),"")</f>
        <v/>
      </c>
      <c r="BH58" s="8"/>
      <c r="BI58" s="8"/>
      <c r="BJ58" s="8"/>
      <c r="BK58" s="8"/>
      <c r="BL58" s="32"/>
      <c r="BM58" s="424">
        <f>BM56+1</f>
        <v>43028</v>
      </c>
      <c r="BN58" s="25" t="str">
        <f>IFERROR(VLOOKUP(BM58,FeiertageBW[#All],2,FALSE),"")</f>
        <v/>
      </c>
      <c r="BO58" s="8"/>
      <c r="BP58" s="8"/>
      <c r="BQ58" s="8"/>
      <c r="BR58" s="8"/>
      <c r="BS58" s="32"/>
      <c r="BT58" s="424">
        <f>BT56+1</f>
        <v>43063</v>
      </c>
      <c r="BU58" s="25" t="str">
        <f>IFERROR(VLOOKUP(BT58,FeiertageBW[#All],2,FALSE),"")</f>
        <v/>
      </c>
      <c r="BV58" s="8"/>
      <c r="BW58" s="8"/>
      <c r="BX58" s="8"/>
      <c r="BY58" s="8"/>
      <c r="BZ58" s="32"/>
      <c r="CA58" s="424">
        <f>CA56+1</f>
        <v>43091</v>
      </c>
      <c r="CB58" s="25" t="str">
        <f>IFERROR(VLOOKUP(CA58,FeiertageBW[#All],2,FALSE),"")</f>
        <v/>
      </c>
      <c r="CC58" s="8"/>
      <c r="CD58" s="8"/>
      <c r="CE58" s="8"/>
      <c r="CF58" s="8"/>
      <c r="CG58" s="32"/>
    </row>
    <row r="59" spans="1:85" s="26" customFormat="1" ht="15" customHeight="1" x14ac:dyDescent="0.25">
      <c r="A59" s="427"/>
      <c r="B59" s="443"/>
      <c r="C59" s="45" t="str">
        <f>IFERROR(VLOOKUP(B58,Ereignistabelle[],2,FALSE),"")</f>
        <v/>
      </c>
      <c r="D59" s="42"/>
      <c r="E59" s="42"/>
      <c r="F59" s="42"/>
      <c r="G59" s="42"/>
      <c r="H59" s="35"/>
      <c r="I59" s="443"/>
      <c r="J59" s="41" t="str">
        <f>IFERROR(VLOOKUP(I58,Ereignistabelle[],2,FALSE),"")</f>
        <v/>
      </c>
      <c r="K59" s="42"/>
      <c r="L59" s="42"/>
      <c r="M59" s="42"/>
      <c r="N59" s="42"/>
      <c r="O59" s="35"/>
      <c r="P59" s="446"/>
      <c r="Q59" s="41" t="str">
        <f>IFERROR(VLOOKUP(P58,Ereignistabelle[],2,FALSE),"")</f>
        <v/>
      </c>
      <c r="R59" s="42"/>
      <c r="S59" s="42"/>
      <c r="T59" s="42"/>
      <c r="U59" s="42"/>
      <c r="V59" s="35"/>
      <c r="W59" s="443"/>
      <c r="X59" s="41" t="str">
        <f>IFERROR(VLOOKUP(W58,Ereignistabelle[],2,FALSE),"")</f>
        <v/>
      </c>
      <c r="Y59" s="42"/>
      <c r="Z59" s="42"/>
      <c r="AA59" s="42"/>
      <c r="AB59" s="42"/>
      <c r="AC59" s="35"/>
      <c r="AD59" s="443"/>
      <c r="AE59" s="41" t="str">
        <f>IFERROR(VLOOKUP(AD58,Ereignistabelle[],2,FALSE),"")</f>
        <v/>
      </c>
      <c r="AF59" s="42"/>
      <c r="AG59" s="42"/>
      <c r="AH59" s="42"/>
      <c r="AI59" s="42"/>
      <c r="AJ59" s="35"/>
      <c r="AK59" s="443"/>
      <c r="AL59" s="41" t="str">
        <f>IFERROR(VLOOKUP(AK58,Ereignistabelle[],2,FALSE),"")</f>
        <v/>
      </c>
      <c r="AM59" s="42"/>
      <c r="AN59" s="42"/>
      <c r="AO59" s="42"/>
      <c r="AP59" s="42"/>
      <c r="AQ59" s="35"/>
      <c r="AR59" s="443"/>
      <c r="AS59" s="41" t="str">
        <f>IFERROR(VLOOKUP(AR58,Ereignistabelle[],2,FALSE),"")</f>
        <v/>
      </c>
      <c r="AT59" s="42"/>
      <c r="AU59" s="42"/>
      <c r="AV59" s="42"/>
      <c r="AW59" s="42"/>
      <c r="AX59" s="35"/>
      <c r="AY59" s="443"/>
      <c r="AZ59" s="41" t="str">
        <f>IFERROR(VLOOKUP(AY58,Ereignistabelle[],2,FALSE),"")</f>
        <v/>
      </c>
      <c r="BA59" s="42"/>
      <c r="BB59" s="42"/>
      <c r="BC59" s="42"/>
      <c r="BD59" s="42"/>
      <c r="BE59" s="35"/>
      <c r="BF59" s="443"/>
      <c r="BG59" s="41" t="str">
        <f>IFERROR(VLOOKUP(BF58,Ereignistabelle[],2,FALSE),"")</f>
        <v/>
      </c>
      <c r="BH59" s="42"/>
      <c r="BI59" s="42"/>
      <c r="BJ59" s="42"/>
      <c r="BK59" s="42"/>
      <c r="BL59" s="35"/>
      <c r="BM59" s="443"/>
      <c r="BN59" s="41" t="str">
        <f>IFERROR(VLOOKUP(BM58,Ereignistabelle[],2,FALSE),"")</f>
        <v/>
      </c>
      <c r="BO59" s="42"/>
      <c r="BP59" s="42"/>
      <c r="BQ59" s="42"/>
      <c r="BR59" s="42"/>
      <c r="BS59" s="35"/>
      <c r="BT59" s="443"/>
      <c r="BU59" s="41" t="str">
        <f>IFERROR(VLOOKUP(BT58,Ereignistabelle[],2,FALSE),"")</f>
        <v/>
      </c>
      <c r="BV59" s="42"/>
      <c r="BW59" s="42"/>
      <c r="BX59" s="42"/>
      <c r="BY59" s="42"/>
      <c r="BZ59" s="35"/>
      <c r="CA59" s="443"/>
      <c r="CB59" s="41" t="str">
        <f>IFERROR(VLOOKUP(CA58,Ereignistabelle[],2,FALSE),"")</f>
        <v/>
      </c>
      <c r="CC59" s="42"/>
      <c r="CD59" s="42"/>
      <c r="CE59" s="42"/>
      <c r="CF59" s="42"/>
      <c r="CG59" s="35"/>
    </row>
    <row r="60" spans="1:85" ht="15" customHeight="1" x14ac:dyDescent="0.25">
      <c r="A60" s="450" t="s">
        <v>16</v>
      </c>
      <c r="B60" s="444">
        <f>B58+1</f>
        <v>42756</v>
      </c>
      <c r="C60" s="27" t="str">
        <f>IFERROR(VLOOKUP(B60,FeiertageBW[#All],2,FALSE),"")</f>
        <v/>
      </c>
      <c r="D60" s="21"/>
      <c r="E60" s="21"/>
      <c r="F60" s="21"/>
      <c r="G60" s="21"/>
      <c r="H60" s="36"/>
      <c r="I60" s="444">
        <f>I58+1</f>
        <v>42791</v>
      </c>
      <c r="J60" s="27" t="str">
        <f>IFERROR(VLOOKUP(I60,FeiertageBW[#All],2,FALSE),"")</f>
        <v/>
      </c>
      <c r="K60" s="21"/>
      <c r="L60" s="21"/>
      <c r="M60" s="21"/>
      <c r="N60" s="21"/>
      <c r="O60" s="36"/>
      <c r="P60" s="444">
        <f>P58+1</f>
        <v>42819</v>
      </c>
      <c r="Q60" s="27" t="str">
        <f>IFERROR(VLOOKUP(P60,FeiertageBW[#All],2,FALSE),"")</f>
        <v/>
      </c>
      <c r="R60" s="21"/>
      <c r="S60" s="21"/>
      <c r="T60" s="21"/>
      <c r="U60" s="21"/>
      <c r="V60" s="36"/>
      <c r="W60" s="444">
        <f>W58+1</f>
        <v>42847</v>
      </c>
      <c r="X60" s="27" t="str">
        <f>IFERROR(VLOOKUP(W60,FeiertageBW[#All],2,FALSE),"")</f>
        <v/>
      </c>
      <c r="Y60" s="21"/>
      <c r="Z60" s="21"/>
      <c r="AA60" s="21"/>
      <c r="AB60" s="21"/>
      <c r="AC60" s="36"/>
      <c r="AD60" s="444">
        <f>AD58+1</f>
        <v>42875</v>
      </c>
      <c r="AE60" s="27" t="str">
        <f>IFERROR(VLOOKUP(AD60,FeiertageBW[#All],2,FALSE),"")</f>
        <v/>
      </c>
      <c r="AF60" s="21"/>
      <c r="AG60" s="21"/>
      <c r="AH60" s="21"/>
      <c r="AI60" s="21"/>
      <c r="AJ60" s="36"/>
      <c r="AK60" s="444">
        <f>AK58+1</f>
        <v>42910</v>
      </c>
      <c r="AL60" s="27" t="str">
        <f>IFERROR(VLOOKUP(AK60,FeiertageBW[#All],2,FALSE),"")</f>
        <v/>
      </c>
      <c r="AM60" s="21"/>
      <c r="AN60" s="21"/>
      <c r="AO60" s="21"/>
      <c r="AP60" s="21"/>
      <c r="AQ60" s="36"/>
      <c r="AR60" s="444">
        <f>AR58+1</f>
        <v>42938</v>
      </c>
      <c r="AS60" s="27" t="str">
        <f>IFERROR(VLOOKUP(AR60,FeiertageBW[#All],2,FALSE),"")</f>
        <v/>
      </c>
      <c r="AT60" s="21"/>
      <c r="AU60" s="21"/>
      <c r="AV60" s="21"/>
      <c r="AW60" s="21"/>
      <c r="AX60" s="36"/>
      <c r="AY60" s="444">
        <f>AY58+1</f>
        <v>42973</v>
      </c>
      <c r="AZ60" s="27" t="str">
        <f>IFERROR(VLOOKUP(AY60,FeiertageBW[#All],2,FALSE),"")</f>
        <v/>
      </c>
      <c r="BA60" s="21"/>
      <c r="BB60" s="21"/>
      <c r="BC60" s="21"/>
      <c r="BD60" s="21"/>
      <c r="BE60" s="36"/>
      <c r="BF60" s="444">
        <f>BF58+1</f>
        <v>43001</v>
      </c>
      <c r="BG60" s="27" t="str">
        <f>IFERROR(VLOOKUP(BF60,FeiertageBW[#All],2,FALSE),"")</f>
        <v/>
      </c>
      <c r="BH60" s="21"/>
      <c r="BI60" s="21"/>
      <c r="BJ60" s="21"/>
      <c r="BK60" s="21"/>
      <c r="BL60" s="36"/>
      <c r="BM60" s="444">
        <f>BM58+1</f>
        <v>43029</v>
      </c>
      <c r="BN60" s="27" t="str">
        <f>IFERROR(VLOOKUP(BM60,FeiertageBW[#All],2,FALSE),"")</f>
        <v/>
      </c>
      <c r="BO60" s="21"/>
      <c r="BP60" s="21"/>
      <c r="BQ60" s="21"/>
      <c r="BR60" s="21"/>
      <c r="BS60" s="36"/>
      <c r="BT60" s="444">
        <f>BT58+1</f>
        <v>43064</v>
      </c>
      <c r="BU60" s="27" t="str">
        <f>IFERROR(VLOOKUP(BT60,FeiertageBW[#All],2,FALSE),"")</f>
        <v/>
      </c>
      <c r="BV60" s="21"/>
      <c r="BW60" s="21"/>
      <c r="BX60" s="21"/>
      <c r="BY60" s="21"/>
      <c r="BZ60" s="36"/>
      <c r="CA60" s="444">
        <f>CA58+1</f>
        <v>43092</v>
      </c>
      <c r="CB60" s="27" t="str">
        <f>IFERROR(VLOOKUP(CA60,FeiertageBW[#All],2,FALSE),"")</f>
        <v/>
      </c>
      <c r="CC60" s="21"/>
      <c r="CD60" s="21"/>
      <c r="CE60" s="21"/>
      <c r="CF60" s="21"/>
      <c r="CG60" s="36"/>
    </row>
    <row r="61" spans="1:85" s="26" customFormat="1" ht="15" customHeight="1" x14ac:dyDescent="0.25">
      <c r="A61" s="450"/>
      <c r="B61" s="445"/>
      <c r="C61" s="169" t="str">
        <f>IFERROR(VLOOKUP(B60,Ereignistabelle[],2,FALSE),"")</f>
        <v/>
      </c>
      <c r="D61" s="44"/>
      <c r="E61" s="44"/>
      <c r="F61" s="44"/>
      <c r="G61" s="44"/>
      <c r="H61" s="37"/>
      <c r="I61" s="445"/>
      <c r="J61" s="43" t="str">
        <f>IFERROR(VLOOKUP(I60,Ereignistabelle[],2,FALSE),"")</f>
        <v/>
      </c>
      <c r="K61" s="44"/>
      <c r="L61" s="44"/>
      <c r="M61" s="44"/>
      <c r="N61" s="44"/>
      <c r="O61" s="37"/>
      <c r="P61" s="445"/>
      <c r="Q61" s="43" t="str">
        <f>IFERROR(VLOOKUP(P60,Ereignistabelle[],2,FALSE),"")</f>
        <v/>
      </c>
      <c r="R61" s="44"/>
      <c r="S61" s="44"/>
      <c r="T61" s="44"/>
      <c r="U61" s="44"/>
      <c r="V61" s="37"/>
      <c r="W61" s="445"/>
      <c r="X61" s="43" t="str">
        <f>IFERROR(VLOOKUP(W60,Ereignistabelle[],2,FALSE),"")</f>
        <v/>
      </c>
      <c r="Y61" s="44"/>
      <c r="Z61" s="44"/>
      <c r="AA61" s="44"/>
      <c r="AB61" s="44"/>
      <c r="AC61" s="37"/>
      <c r="AD61" s="445"/>
      <c r="AE61" s="43" t="str">
        <f>IFERROR(VLOOKUP(AD60,Ereignistabelle[],2,FALSE),"")</f>
        <v/>
      </c>
      <c r="AF61" s="44"/>
      <c r="AG61" s="44"/>
      <c r="AH61" s="44"/>
      <c r="AI61" s="44"/>
      <c r="AJ61" s="37"/>
      <c r="AK61" s="445"/>
      <c r="AL61" s="43" t="str">
        <f>IFERROR(VLOOKUP(AK60,Ereignistabelle[],2,FALSE),"")</f>
        <v/>
      </c>
      <c r="AM61" s="44"/>
      <c r="AN61" s="44"/>
      <c r="AO61" s="44"/>
      <c r="AP61" s="44"/>
      <c r="AQ61" s="37"/>
      <c r="AR61" s="445"/>
      <c r="AS61" s="43" t="str">
        <f>IFERROR(VLOOKUP(AR60,Ereignistabelle[],2,FALSE),"")</f>
        <v/>
      </c>
      <c r="AT61" s="44"/>
      <c r="AU61" s="44"/>
      <c r="AV61" s="44"/>
      <c r="AW61" s="44"/>
      <c r="AX61" s="37"/>
      <c r="AY61" s="445"/>
      <c r="AZ61" s="43" t="str">
        <f>IFERROR(VLOOKUP(AY60,Ereignistabelle[],2,FALSE),"")</f>
        <v/>
      </c>
      <c r="BA61" s="44"/>
      <c r="BB61" s="44"/>
      <c r="BC61" s="44"/>
      <c r="BD61" s="44"/>
      <c r="BE61" s="37"/>
      <c r="BF61" s="445"/>
      <c r="BG61" s="43" t="str">
        <f>IFERROR(VLOOKUP(BF60,Ereignistabelle[],2,FALSE),"")</f>
        <v/>
      </c>
      <c r="BH61" s="44"/>
      <c r="BI61" s="44"/>
      <c r="BJ61" s="44"/>
      <c r="BK61" s="44"/>
      <c r="BL61" s="37"/>
      <c r="BM61" s="445"/>
      <c r="BN61" s="43" t="str">
        <f>IFERROR(VLOOKUP(BM60,Ereignistabelle[],2,FALSE),"")</f>
        <v/>
      </c>
      <c r="BO61" s="44"/>
      <c r="BP61" s="44"/>
      <c r="BQ61" s="44"/>
      <c r="BR61" s="44"/>
      <c r="BS61" s="37"/>
      <c r="BT61" s="445"/>
      <c r="BU61" s="43" t="str">
        <f>IFERROR(VLOOKUP(BT60,Ereignistabelle[],2,FALSE),"")</f>
        <v/>
      </c>
      <c r="BV61" s="44"/>
      <c r="BW61" s="44"/>
      <c r="BX61" s="44"/>
      <c r="BY61" s="44"/>
      <c r="BZ61" s="37"/>
      <c r="CA61" s="445"/>
      <c r="CB61" s="43" t="str">
        <f>IFERROR(VLOOKUP(CA60,Ereignistabelle[],2,FALSE),"")</f>
        <v/>
      </c>
      <c r="CC61" s="44"/>
      <c r="CD61" s="44"/>
      <c r="CE61" s="44"/>
      <c r="CF61" s="44"/>
      <c r="CG61" s="37"/>
    </row>
    <row r="62" spans="1:85" ht="15" customHeight="1" x14ac:dyDescent="0.25">
      <c r="A62" s="450" t="s">
        <v>17</v>
      </c>
      <c r="B62" s="444">
        <f>B60+1</f>
        <v>42757</v>
      </c>
      <c r="C62" s="27" t="str">
        <f>IFERROR(VLOOKUP(B62,FeiertageBW[#All],2,FALSE),"")</f>
        <v/>
      </c>
      <c r="D62" s="21"/>
      <c r="E62" s="21"/>
      <c r="F62" s="21"/>
      <c r="G62" s="21"/>
      <c r="H62" s="36"/>
      <c r="I62" s="444">
        <f>I60+1</f>
        <v>42792</v>
      </c>
      <c r="J62" s="27" t="str">
        <f>IFERROR(VLOOKUP(I62,FeiertageBW[#All],2,FALSE),"")</f>
        <v/>
      </c>
      <c r="K62" s="21"/>
      <c r="L62" s="21"/>
      <c r="M62" s="21"/>
      <c r="N62" s="21"/>
      <c r="O62" s="36"/>
      <c r="P62" s="444">
        <f>P60+1</f>
        <v>42820</v>
      </c>
      <c r="Q62" s="27" t="str">
        <f>IFERROR(VLOOKUP(P62,FeiertageBW[#All],2,FALSE),"")</f>
        <v/>
      </c>
      <c r="R62" s="21"/>
      <c r="S62" s="21"/>
      <c r="T62" s="21"/>
      <c r="U62" s="21"/>
      <c r="V62" s="36"/>
      <c r="W62" s="444">
        <f>W60+1</f>
        <v>42848</v>
      </c>
      <c r="X62" s="27" t="str">
        <f>IFERROR(VLOOKUP(W62,FeiertageBW[#All],2,FALSE),"")</f>
        <v/>
      </c>
      <c r="Y62" s="21"/>
      <c r="Z62" s="21"/>
      <c r="AA62" s="21"/>
      <c r="AB62" s="21"/>
      <c r="AC62" s="36"/>
      <c r="AD62" s="444">
        <f>AD60+1</f>
        <v>42876</v>
      </c>
      <c r="AE62" s="27" t="str">
        <f>IFERROR(VLOOKUP(AD62,FeiertageBW[#All],2,FALSE),"")</f>
        <v/>
      </c>
      <c r="AF62" s="21"/>
      <c r="AG62" s="21"/>
      <c r="AH62" s="21"/>
      <c r="AI62" s="21"/>
      <c r="AJ62" s="36"/>
      <c r="AK62" s="444">
        <f>AK60+1</f>
        <v>42911</v>
      </c>
      <c r="AL62" s="27" t="str">
        <f>IFERROR(VLOOKUP(AK62,FeiertageBW[#All],2,FALSE),"")</f>
        <v/>
      </c>
      <c r="AM62" s="21"/>
      <c r="AN62" s="21"/>
      <c r="AO62" s="21"/>
      <c r="AP62" s="21"/>
      <c r="AQ62" s="36"/>
      <c r="AR62" s="444">
        <f>AR60+1</f>
        <v>42939</v>
      </c>
      <c r="AS62" s="27" t="str">
        <f>IFERROR(VLOOKUP(AR62,FeiertageBW[#All],2,FALSE),"")</f>
        <v/>
      </c>
      <c r="AT62" s="21"/>
      <c r="AU62" s="21"/>
      <c r="AV62" s="21"/>
      <c r="AW62" s="21"/>
      <c r="AX62" s="36"/>
      <c r="AY62" s="444">
        <f>AY60+1</f>
        <v>42974</v>
      </c>
      <c r="AZ62" s="27" t="str">
        <f>IFERROR(VLOOKUP(AY62,FeiertageBW[#All],2,FALSE),"")</f>
        <v/>
      </c>
      <c r="BA62" s="21"/>
      <c r="BB62" s="21"/>
      <c r="BC62" s="21"/>
      <c r="BD62" s="21"/>
      <c r="BE62" s="36"/>
      <c r="BF62" s="444">
        <f>BF60+1</f>
        <v>43002</v>
      </c>
      <c r="BG62" s="27" t="str">
        <f>IFERROR(VLOOKUP(BF62,FeiertageBW[#All],2,FALSE),"")</f>
        <v/>
      </c>
      <c r="BH62" s="21"/>
      <c r="BI62" s="21"/>
      <c r="BJ62" s="21"/>
      <c r="BK62" s="21"/>
      <c r="BL62" s="36"/>
      <c r="BM62" s="444">
        <f>BM60+1</f>
        <v>43030</v>
      </c>
      <c r="BN62" s="27" t="str">
        <f>IFERROR(VLOOKUP(BM62,FeiertageBW[#All],2,FALSE),"")</f>
        <v/>
      </c>
      <c r="BO62" s="21"/>
      <c r="BP62" s="21"/>
      <c r="BQ62" s="21"/>
      <c r="BR62" s="21"/>
      <c r="BS62" s="36"/>
      <c r="BT62" s="444">
        <f>BT60+1</f>
        <v>43065</v>
      </c>
      <c r="BU62" s="27" t="str">
        <f>IFERROR(VLOOKUP(BT62,FeiertageBW[#All],2,FALSE),"")</f>
        <v/>
      </c>
      <c r="BV62" s="21"/>
      <c r="BW62" s="21"/>
      <c r="BX62" s="21"/>
      <c r="BY62" s="21"/>
      <c r="BZ62" s="36"/>
      <c r="CA62" s="444">
        <f>CA60+1</f>
        <v>43093</v>
      </c>
      <c r="CB62" s="27" t="str">
        <f>IFERROR(VLOOKUP(CA62,FeiertageBW[#All],2,FALSE),"")</f>
        <v>4. Advent</v>
      </c>
      <c r="CC62" s="21"/>
      <c r="CD62" s="21"/>
      <c r="CE62" s="21"/>
      <c r="CF62" s="21"/>
      <c r="CG62" s="36"/>
    </row>
    <row r="63" spans="1:85" s="26" customFormat="1" ht="15" customHeight="1" x14ac:dyDescent="0.25">
      <c r="A63" s="450"/>
      <c r="B63" s="445"/>
      <c r="C63" s="169" t="str">
        <f>IFERROR(VLOOKUP(B62,Ereignistabelle[],2,FALSE),"")</f>
        <v/>
      </c>
      <c r="D63" s="44"/>
      <c r="E63" s="44"/>
      <c r="F63" s="44"/>
      <c r="G63" s="44"/>
      <c r="H63" s="37"/>
      <c r="I63" s="445"/>
      <c r="J63" s="43" t="str">
        <f>IFERROR(VLOOKUP(I62,Ereignistabelle[],2,FALSE),"")</f>
        <v/>
      </c>
      <c r="K63" s="44"/>
      <c r="L63" s="44"/>
      <c r="M63" s="44"/>
      <c r="N63" s="44"/>
      <c r="O63" s="37"/>
      <c r="P63" s="445"/>
      <c r="Q63" s="43" t="str">
        <f>IFERROR(VLOOKUP(P62,Ereignistabelle[],2,FALSE),"")</f>
        <v/>
      </c>
      <c r="R63" s="44"/>
      <c r="S63" s="44"/>
      <c r="T63" s="44"/>
      <c r="U63" s="44"/>
      <c r="V63" s="37"/>
      <c r="W63" s="445"/>
      <c r="X63" s="43" t="str">
        <f>IFERROR(VLOOKUP(W62,Ereignistabelle[],2,FALSE),"")</f>
        <v/>
      </c>
      <c r="Y63" s="44"/>
      <c r="Z63" s="44"/>
      <c r="AA63" s="44"/>
      <c r="AB63" s="44"/>
      <c r="AC63" s="37"/>
      <c r="AD63" s="445"/>
      <c r="AE63" s="43" t="str">
        <f>IFERROR(VLOOKUP(AD62,Ereignistabelle[],2,FALSE),"")</f>
        <v/>
      </c>
      <c r="AF63" s="44"/>
      <c r="AG63" s="44"/>
      <c r="AH63" s="44"/>
      <c r="AI63" s="44"/>
      <c r="AJ63" s="37"/>
      <c r="AK63" s="445"/>
      <c r="AL63" s="43" t="str">
        <f>IFERROR(VLOOKUP(AK62,Ereignistabelle[],2,FALSE),"")</f>
        <v/>
      </c>
      <c r="AM63" s="44"/>
      <c r="AN63" s="44"/>
      <c r="AO63" s="44"/>
      <c r="AP63" s="44"/>
      <c r="AQ63" s="37"/>
      <c r="AR63" s="445"/>
      <c r="AS63" s="43" t="str">
        <f>IFERROR(VLOOKUP(AR62,Ereignistabelle[],2,FALSE),"")</f>
        <v/>
      </c>
      <c r="AT63" s="44"/>
      <c r="AU63" s="44"/>
      <c r="AV63" s="44"/>
      <c r="AW63" s="44"/>
      <c r="AX63" s="37"/>
      <c r="AY63" s="445"/>
      <c r="AZ63" s="43" t="str">
        <f>IFERROR(VLOOKUP(AY62,Ereignistabelle[],2,FALSE),"")</f>
        <v/>
      </c>
      <c r="BA63" s="44"/>
      <c r="BB63" s="44"/>
      <c r="BC63" s="44"/>
      <c r="BD63" s="44"/>
      <c r="BE63" s="37"/>
      <c r="BF63" s="445"/>
      <c r="BG63" s="43" t="str">
        <f>IFERROR(VLOOKUP(BF62,Ereignistabelle[],2,FALSE),"")</f>
        <v/>
      </c>
      <c r="BH63" s="44"/>
      <c r="BI63" s="44"/>
      <c r="BJ63" s="44"/>
      <c r="BK63" s="44"/>
      <c r="BL63" s="37"/>
      <c r="BM63" s="445"/>
      <c r="BN63" s="43" t="str">
        <f>IFERROR(VLOOKUP(BM62,Ereignistabelle[],2,FALSE),"")</f>
        <v/>
      </c>
      <c r="BO63" s="44"/>
      <c r="BP63" s="44"/>
      <c r="BQ63" s="44"/>
      <c r="BR63" s="44"/>
      <c r="BS63" s="37"/>
      <c r="BT63" s="445"/>
      <c r="BU63" s="43" t="str">
        <f>IFERROR(VLOOKUP(BT62,Ereignistabelle[],2,FALSE),"")</f>
        <v/>
      </c>
      <c r="BV63" s="44"/>
      <c r="BW63" s="44"/>
      <c r="BX63" s="44"/>
      <c r="BY63" s="44"/>
      <c r="BZ63" s="37"/>
      <c r="CA63" s="445"/>
      <c r="CB63" s="43" t="str">
        <f>IFERROR(VLOOKUP(CA62,Ereignistabelle[],2,FALSE),"")</f>
        <v/>
      </c>
      <c r="CC63" s="44"/>
      <c r="CD63" s="44"/>
      <c r="CE63" s="44"/>
      <c r="CF63" s="44"/>
      <c r="CG63" s="37"/>
    </row>
    <row r="64" spans="1:85" ht="15" customHeight="1" x14ac:dyDescent="0.25">
      <c r="A64" s="427" t="s">
        <v>18</v>
      </c>
      <c r="B64" s="424">
        <f>B62+1</f>
        <v>42758</v>
      </c>
      <c r="C64" s="25" t="str">
        <f>IFERROR(VLOOKUP(B64,FeiertageBW[#All],2,FALSE),"")</f>
        <v/>
      </c>
      <c r="D64" s="8"/>
      <c r="E64" s="8"/>
      <c r="F64" s="8"/>
      <c r="G64" s="8"/>
      <c r="H64" s="32"/>
      <c r="I64" s="424">
        <f>I62+1</f>
        <v>42793</v>
      </c>
      <c r="J64" s="25" t="str">
        <f>IFERROR(VLOOKUP(I64,FeiertageBW[#All],2,FALSE),"")</f>
        <v/>
      </c>
      <c r="K64" s="8"/>
      <c r="L64" s="8"/>
      <c r="M64" s="8"/>
      <c r="N64" s="8"/>
      <c r="O64" s="32"/>
      <c r="P64" s="429">
        <f>P62+1</f>
        <v>42821</v>
      </c>
      <c r="Q64" s="25" t="str">
        <f>IFERROR(VLOOKUP(P64,FeiertageBW[#All],2,FALSE),"")</f>
        <v/>
      </c>
      <c r="R64" s="8"/>
      <c r="S64" s="8"/>
      <c r="T64" s="8"/>
      <c r="U64" s="8"/>
      <c r="V64" s="32"/>
      <c r="W64" s="424">
        <f>W62+1</f>
        <v>42849</v>
      </c>
      <c r="X64" s="25" t="str">
        <f>IFERROR(VLOOKUP(W64,FeiertageBW[#All],2,FALSE),"")</f>
        <v/>
      </c>
      <c r="Y64" s="8"/>
      <c r="Z64" s="8"/>
      <c r="AA64" s="8"/>
      <c r="AB64" s="8"/>
      <c r="AC64" s="32"/>
      <c r="AD64" s="424">
        <f>AD62+1</f>
        <v>42877</v>
      </c>
      <c r="AE64" s="25" t="str">
        <f>IFERROR(VLOOKUP(AD64,FeiertageBW[#All],2,FALSE),"")</f>
        <v/>
      </c>
      <c r="AF64" s="8"/>
      <c r="AG64" s="8"/>
      <c r="AH64" s="8"/>
      <c r="AI64" s="8"/>
      <c r="AJ64" s="32"/>
      <c r="AK64" s="424">
        <f>AK62+1</f>
        <v>42912</v>
      </c>
      <c r="AL64" s="25" t="str">
        <f>IFERROR(VLOOKUP(AK64,FeiertageBW[#All],2,FALSE),"")</f>
        <v/>
      </c>
      <c r="AM64" s="8"/>
      <c r="AN64" s="8"/>
      <c r="AO64" s="8"/>
      <c r="AP64" s="8"/>
      <c r="AQ64" s="32"/>
      <c r="AR64" s="424">
        <f>AR62+1</f>
        <v>42940</v>
      </c>
      <c r="AS64" s="25" t="str">
        <f>IFERROR(VLOOKUP(AR64,FeiertageBW[#All],2,FALSE),"")</f>
        <v/>
      </c>
      <c r="AT64" s="8"/>
      <c r="AU64" s="8"/>
      <c r="AV64" s="8"/>
      <c r="AW64" s="8"/>
      <c r="AX64" s="32"/>
      <c r="AY64" s="424">
        <f>AY62+1</f>
        <v>42975</v>
      </c>
      <c r="AZ64" s="25" t="str">
        <f>IFERROR(VLOOKUP(AY64,FeiertageBW[#All],2,FALSE),"")</f>
        <v/>
      </c>
      <c r="BA64" s="8"/>
      <c r="BB64" s="8"/>
      <c r="BC64" s="8"/>
      <c r="BD64" s="8"/>
      <c r="BE64" s="32"/>
      <c r="BF64" s="424">
        <f>BF62+1</f>
        <v>43003</v>
      </c>
      <c r="BG64" s="25" t="str">
        <f>IFERROR(VLOOKUP(BF64,FeiertageBW[#All],2,FALSE),"")</f>
        <v/>
      </c>
      <c r="BH64" s="8"/>
      <c r="BI64" s="8"/>
      <c r="BJ64" s="8"/>
      <c r="BK64" s="8"/>
      <c r="BL64" s="32"/>
      <c r="BM64" s="424">
        <f>BM62+1</f>
        <v>43031</v>
      </c>
      <c r="BN64" s="25" t="str">
        <f>IFERROR(VLOOKUP(BM64,FeiertageBW[#All],2,FALSE),"")</f>
        <v/>
      </c>
      <c r="BO64" s="8"/>
      <c r="BP64" s="8"/>
      <c r="BQ64" s="8"/>
      <c r="BR64" s="8"/>
      <c r="BS64" s="32"/>
      <c r="BT64" s="424">
        <f>BT62+1</f>
        <v>43066</v>
      </c>
      <c r="BU64" s="25" t="str">
        <f>IFERROR(VLOOKUP(BT64,FeiertageBW[#All],2,FALSE),"")</f>
        <v/>
      </c>
      <c r="BV64" s="8"/>
      <c r="BW64" s="8"/>
      <c r="BX64" s="8"/>
      <c r="BY64" s="8"/>
      <c r="BZ64" s="32"/>
      <c r="CA64" s="424">
        <f>CA62+1</f>
        <v>43094</v>
      </c>
      <c r="CB64" s="25" t="str">
        <f>IFERROR(VLOOKUP(CA64,FeiertageBW[#All],2,FALSE),"")</f>
        <v>1. Weihnachtstag</v>
      </c>
      <c r="CC64" s="8"/>
      <c r="CD64" s="8"/>
      <c r="CE64" s="8"/>
      <c r="CF64" s="8"/>
      <c r="CG64" s="32"/>
    </row>
    <row r="65" spans="1:85" s="26" customFormat="1" ht="15" customHeight="1" x14ac:dyDescent="0.25">
      <c r="A65" s="427"/>
      <c r="B65" s="443"/>
      <c r="C65" s="45" t="str">
        <f>IFERROR(VLOOKUP(B64,Ereignistabelle[],2,FALSE),"")</f>
        <v/>
      </c>
      <c r="D65" s="42"/>
      <c r="E65" s="42"/>
      <c r="F65" s="42"/>
      <c r="G65" s="42"/>
      <c r="H65" s="35"/>
      <c r="I65" s="443"/>
      <c r="J65" s="41" t="str">
        <f>IFERROR(VLOOKUP(I64,Ereignistabelle[],2,FALSE),"")</f>
        <v/>
      </c>
      <c r="K65" s="42"/>
      <c r="L65" s="42"/>
      <c r="M65" s="42"/>
      <c r="N65" s="42"/>
      <c r="O65" s="35"/>
      <c r="P65" s="446"/>
      <c r="Q65" s="41" t="str">
        <f>IFERROR(VLOOKUP(P64,Ereignistabelle[],2,FALSE),"")</f>
        <v/>
      </c>
      <c r="R65" s="42"/>
      <c r="S65" s="42"/>
      <c r="T65" s="42"/>
      <c r="U65" s="42"/>
      <c r="V65" s="35"/>
      <c r="W65" s="443"/>
      <c r="X65" s="41" t="str">
        <f>IFERROR(VLOOKUP(W64,Ereignistabelle[],2,FALSE),"")</f>
        <v/>
      </c>
      <c r="Y65" s="42"/>
      <c r="Z65" s="42"/>
      <c r="AA65" s="42"/>
      <c r="AB65" s="42"/>
      <c r="AC65" s="35"/>
      <c r="AD65" s="443"/>
      <c r="AE65" s="41" t="str">
        <f>IFERROR(VLOOKUP(AD64,Ereignistabelle[],2,FALSE),"")</f>
        <v/>
      </c>
      <c r="AF65" s="42"/>
      <c r="AG65" s="42"/>
      <c r="AH65" s="42"/>
      <c r="AI65" s="42"/>
      <c r="AJ65" s="35"/>
      <c r="AK65" s="443"/>
      <c r="AL65" s="41" t="str">
        <f>IFERROR(VLOOKUP(AK64,Ereignistabelle[],2,FALSE),"")</f>
        <v/>
      </c>
      <c r="AM65" s="42"/>
      <c r="AN65" s="42"/>
      <c r="AO65" s="42"/>
      <c r="AP65" s="42"/>
      <c r="AQ65" s="35"/>
      <c r="AR65" s="443"/>
      <c r="AS65" s="41" t="str">
        <f>IFERROR(VLOOKUP(AR64,Ereignistabelle[],2,FALSE),"")</f>
        <v/>
      </c>
      <c r="AT65" s="42"/>
      <c r="AU65" s="42"/>
      <c r="AV65" s="42"/>
      <c r="AW65" s="42"/>
      <c r="AX65" s="35"/>
      <c r="AY65" s="443"/>
      <c r="AZ65" s="41" t="str">
        <f>IFERROR(VLOOKUP(AY64,Ereignistabelle[],2,FALSE),"")</f>
        <v/>
      </c>
      <c r="BA65" s="42"/>
      <c r="BB65" s="42"/>
      <c r="BC65" s="42"/>
      <c r="BD65" s="42"/>
      <c r="BE65" s="35"/>
      <c r="BF65" s="443"/>
      <c r="BG65" s="41" t="str">
        <f>IFERROR(VLOOKUP(BF64,Ereignistabelle[],2,FALSE),"")</f>
        <v/>
      </c>
      <c r="BH65" s="42"/>
      <c r="BI65" s="42"/>
      <c r="BJ65" s="42"/>
      <c r="BK65" s="42"/>
      <c r="BL65" s="35"/>
      <c r="BM65" s="443"/>
      <c r="BN65" s="41" t="str">
        <f>IFERROR(VLOOKUP(BM64,Ereignistabelle[],2,FALSE),"")</f>
        <v/>
      </c>
      <c r="BO65" s="42"/>
      <c r="BP65" s="42"/>
      <c r="BQ65" s="42"/>
      <c r="BR65" s="42"/>
      <c r="BS65" s="35"/>
      <c r="BT65" s="443"/>
      <c r="BU65" s="41" t="str">
        <f>IFERROR(VLOOKUP(BT64,Ereignistabelle[],2,FALSE),"")</f>
        <v/>
      </c>
      <c r="BV65" s="42"/>
      <c r="BW65" s="42"/>
      <c r="BX65" s="42"/>
      <c r="BY65" s="42"/>
      <c r="BZ65" s="35"/>
      <c r="CA65" s="443"/>
      <c r="CB65" s="41" t="str">
        <f>IFERROR(VLOOKUP(CA64,Ereignistabelle[],2,FALSE),"")</f>
        <v/>
      </c>
      <c r="CC65" s="42"/>
      <c r="CD65" s="42"/>
      <c r="CE65" s="42"/>
      <c r="CF65" s="42"/>
      <c r="CG65" s="35"/>
    </row>
    <row r="66" spans="1:85" ht="15" customHeight="1" x14ac:dyDescent="0.25">
      <c r="A66" s="427" t="s">
        <v>14</v>
      </c>
      <c r="B66" s="424">
        <f>B64+1</f>
        <v>42759</v>
      </c>
      <c r="C66" s="25" t="str">
        <f>IFERROR(VLOOKUP(B66,FeiertageBW[#All],2,FALSE),"")</f>
        <v/>
      </c>
      <c r="D66" s="8"/>
      <c r="E66" s="8"/>
      <c r="F66" s="8"/>
      <c r="G66" s="8"/>
      <c r="H66" s="32"/>
      <c r="I66" s="424">
        <f>I64+1</f>
        <v>42794</v>
      </c>
      <c r="J66" s="25" t="str">
        <f>IFERROR(VLOOKUP(I66,FeiertageBW[#All],2,FALSE),"")</f>
        <v/>
      </c>
      <c r="K66" s="8"/>
      <c r="L66" s="8"/>
      <c r="M66" s="8"/>
      <c r="N66" s="8"/>
      <c r="O66" s="32"/>
      <c r="P66" s="429">
        <f>P64+1</f>
        <v>42822</v>
      </c>
      <c r="Q66" s="25" t="str">
        <f>IFERROR(VLOOKUP(P66,FeiertageBW[#All],2,FALSE),"")</f>
        <v/>
      </c>
      <c r="R66" s="8"/>
      <c r="S66" s="8"/>
      <c r="T66" s="8"/>
      <c r="U66" s="8"/>
      <c r="V66" s="32"/>
      <c r="W66" s="424">
        <f>W64+1</f>
        <v>42850</v>
      </c>
      <c r="X66" s="25" t="str">
        <f>IFERROR(VLOOKUP(W66,FeiertageBW[#All],2,FALSE),"")</f>
        <v/>
      </c>
      <c r="Y66" s="8"/>
      <c r="Z66" s="8"/>
      <c r="AA66" s="8"/>
      <c r="AB66" s="8"/>
      <c r="AC66" s="32"/>
      <c r="AD66" s="424">
        <f>AD64+1</f>
        <v>42878</v>
      </c>
      <c r="AE66" s="25" t="str">
        <f>IFERROR(VLOOKUP(AD66,FeiertageBW[#All],2,FALSE),"")</f>
        <v/>
      </c>
      <c r="AF66" s="8"/>
      <c r="AG66" s="8"/>
      <c r="AH66" s="8"/>
      <c r="AI66" s="8"/>
      <c r="AJ66" s="32"/>
      <c r="AK66" s="424">
        <f>AK64+1</f>
        <v>42913</v>
      </c>
      <c r="AL66" s="25" t="str">
        <f>IFERROR(VLOOKUP(AK66,FeiertageBW[#All],2,FALSE),"")</f>
        <v/>
      </c>
      <c r="AM66" s="8"/>
      <c r="AN66" s="8"/>
      <c r="AO66" s="8"/>
      <c r="AP66" s="8"/>
      <c r="AQ66" s="32"/>
      <c r="AR66" s="424">
        <f>AR64+1</f>
        <v>42941</v>
      </c>
      <c r="AS66" s="25" t="str">
        <f>IFERROR(VLOOKUP(AR66,FeiertageBW[#All],2,FALSE),"")</f>
        <v/>
      </c>
      <c r="AT66" s="8"/>
      <c r="AU66" s="8"/>
      <c r="AV66" s="8"/>
      <c r="AW66" s="8"/>
      <c r="AX66" s="32"/>
      <c r="AY66" s="424">
        <f>AY64+1</f>
        <v>42976</v>
      </c>
      <c r="AZ66" s="25" t="str">
        <f>IFERROR(VLOOKUP(AY66,FeiertageBW[#All],2,FALSE),"")</f>
        <v/>
      </c>
      <c r="BA66" s="8"/>
      <c r="BB66" s="8"/>
      <c r="BC66" s="8"/>
      <c r="BD66" s="8"/>
      <c r="BE66" s="32"/>
      <c r="BF66" s="424">
        <f>BF64+1</f>
        <v>43004</v>
      </c>
      <c r="BG66" s="25" t="str">
        <f>IFERROR(VLOOKUP(BF66,FeiertageBW[#All],2,FALSE),"")</f>
        <v/>
      </c>
      <c r="BH66" s="8"/>
      <c r="BI66" s="8"/>
      <c r="BJ66" s="8"/>
      <c r="BK66" s="8"/>
      <c r="BL66" s="32"/>
      <c r="BM66" s="424">
        <f>BM64+1</f>
        <v>43032</v>
      </c>
      <c r="BN66" s="25" t="str">
        <f>IFERROR(VLOOKUP(BM66,FeiertageBW[#All],2,FALSE),"")</f>
        <v/>
      </c>
      <c r="BO66" s="8"/>
      <c r="BP66" s="8"/>
      <c r="BQ66" s="8"/>
      <c r="BR66" s="8"/>
      <c r="BS66" s="32"/>
      <c r="BT66" s="424">
        <f>BT64+1</f>
        <v>43067</v>
      </c>
      <c r="BU66" s="25" t="str">
        <f>IFERROR(VLOOKUP(BT66,FeiertageBW[#All],2,FALSE),"")</f>
        <v/>
      </c>
      <c r="BV66" s="8"/>
      <c r="BW66" s="8"/>
      <c r="BX66" s="8"/>
      <c r="BY66" s="8"/>
      <c r="BZ66" s="32"/>
      <c r="CA66" s="424">
        <f>CA64+1</f>
        <v>43095</v>
      </c>
      <c r="CB66" s="25" t="str">
        <f>IFERROR(VLOOKUP(CA66,FeiertageBW[#All],2,FALSE),"")</f>
        <v>2. Weihnachtstag</v>
      </c>
      <c r="CC66" s="8"/>
      <c r="CD66" s="8"/>
      <c r="CE66" s="8"/>
      <c r="CF66" s="8"/>
      <c r="CG66" s="32"/>
    </row>
    <row r="67" spans="1:85" s="26" customFormat="1" ht="15" customHeight="1" x14ac:dyDescent="0.25">
      <c r="A67" s="427"/>
      <c r="B67" s="443"/>
      <c r="C67" s="45" t="str">
        <f>IFERROR(VLOOKUP(B66,Ereignistabelle[],2,FALSE),"")</f>
        <v/>
      </c>
      <c r="D67" s="42"/>
      <c r="E67" s="42"/>
      <c r="F67" s="42"/>
      <c r="G67" s="42"/>
      <c r="H67" s="35"/>
      <c r="I67" s="443"/>
      <c r="J67" s="41" t="str">
        <f>IFERROR(VLOOKUP(I66,Ereignistabelle[],2,FALSE),"")</f>
        <v/>
      </c>
      <c r="K67" s="42"/>
      <c r="L67" s="42"/>
      <c r="M67" s="42"/>
      <c r="N67" s="42"/>
      <c r="O67" s="35"/>
      <c r="P67" s="446"/>
      <c r="Q67" s="41" t="str">
        <f>IFERROR(VLOOKUP(P66,Ereignistabelle[],2,FALSE),"")</f>
        <v/>
      </c>
      <c r="R67" s="42"/>
      <c r="S67" s="42"/>
      <c r="T67" s="42"/>
      <c r="U67" s="42"/>
      <c r="V67" s="35"/>
      <c r="W67" s="443"/>
      <c r="X67" s="41" t="str">
        <f>IFERROR(VLOOKUP(W66,Ereignistabelle[],2,FALSE),"")</f>
        <v/>
      </c>
      <c r="Y67" s="42"/>
      <c r="Z67" s="42"/>
      <c r="AA67" s="42"/>
      <c r="AB67" s="42"/>
      <c r="AC67" s="35"/>
      <c r="AD67" s="443"/>
      <c r="AE67" s="41" t="str">
        <f>IFERROR(VLOOKUP(AD66,Ereignistabelle[],2,FALSE),"")</f>
        <v/>
      </c>
      <c r="AF67" s="42"/>
      <c r="AG67" s="42"/>
      <c r="AH67" s="42"/>
      <c r="AI67" s="42"/>
      <c r="AJ67" s="35"/>
      <c r="AK67" s="443"/>
      <c r="AL67" s="41" t="str">
        <f>IFERROR(VLOOKUP(AK66,Ereignistabelle[],2,FALSE),"")</f>
        <v/>
      </c>
      <c r="AM67" s="42"/>
      <c r="AN67" s="42"/>
      <c r="AO67" s="42"/>
      <c r="AP67" s="42"/>
      <c r="AQ67" s="35"/>
      <c r="AR67" s="443"/>
      <c r="AS67" s="41" t="str">
        <f>IFERROR(VLOOKUP(AR66,Ereignistabelle[],2,FALSE),"")</f>
        <v/>
      </c>
      <c r="AT67" s="42"/>
      <c r="AU67" s="42"/>
      <c r="AV67" s="42"/>
      <c r="AW67" s="42"/>
      <c r="AX67" s="35"/>
      <c r="AY67" s="443"/>
      <c r="AZ67" s="41" t="str">
        <f>IFERROR(VLOOKUP(AY66,Ereignistabelle[],2,FALSE),"")</f>
        <v/>
      </c>
      <c r="BA67" s="42"/>
      <c r="BB67" s="42"/>
      <c r="BC67" s="42"/>
      <c r="BD67" s="42"/>
      <c r="BE67" s="35"/>
      <c r="BF67" s="443"/>
      <c r="BG67" s="41" t="str">
        <f>IFERROR(VLOOKUP(BF66,Ereignistabelle[],2,FALSE),"")</f>
        <v/>
      </c>
      <c r="BH67" s="42"/>
      <c r="BI67" s="42"/>
      <c r="BJ67" s="42"/>
      <c r="BK67" s="42"/>
      <c r="BL67" s="35"/>
      <c r="BM67" s="443"/>
      <c r="BN67" s="41" t="str">
        <f>IFERROR(VLOOKUP(BM66,Ereignistabelle[],2,FALSE),"")</f>
        <v/>
      </c>
      <c r="BO67" s="42"/>
      <c r="BP67" s="42"/>
      <c r="BQ67" s="42"/>
      <c r="BR67" s="42"/>
      <c r="BS67" s="35"/>
      <c r="BT67" s="443"/>
      <c r="BU67" s="41" t="str">
        <f>IFERROR(VLOOKUP(BT66,Ereignistabelle[],2,FALSE),"")</f>
        <v/>
      </c>
      <c r="BV67" s="42"/>
      <c r="BW67" s="42"/>
      <c r="BX67" s="42"/>
      <c r="BY67" s="42"/>
      <c r="BZ67" s="35"/>
      <c r="CA67" s="443"/>
      <c r="CB67" s="41" t="str">
        <f>IFERROR(VLOOKUP(CA66,Ereignistabelle[],2,FALSE),"")</f>
        <v/>
      </c>
      <c r="CC67" s="42"/>
      <c r="CD67" s="42"/>
      <c r="CE67" s="42"/>
      <c r="CF67" s="42"/>
      <c r="CG67" s="35"/>
    </row>
    <row r="68" spans="1:85" ht="15" customHeight="1" x14ac:dyDescent="0.25">
      <c r="A68" s="427" t="s">
        <v>13</v>
      </c>
      <c r="B68" s="424">
        <f>IF(DATE(Einstellungen!$F$47, 2, 0)&gt;Kalender!B66,B66+1,"")</f>
        <v>42760</v>
      </c>
      <c r="C68" s="25" t="str">
        <f>IFERROR(VLOOKUP(B68,FeiertageBW[#All],2,FALSE),"")</f>
        <v/>
      </c>
      <c r="D68" s="8"/>
      <c r="E68" s="8"/>
      <c r="F68" s="8"/>
      <c r="G68" s="8"/>
      <c r="H68" s="32" t="str">
        <f>IF(B68&lt;&gt;"",TRUNC((B68-WEEKDAY(B68,2)-DATE(YEAR(B68+4-WEEKDAY(B68,2)),1,-10))/7)&amp;"","")</f>
        <v>4</v>
      </c>
      <c r="I68" s="424" t="str">
        <f>IF(DATE(Einstellungen!$F$47, 3, 0)&gt;Kalender!I66,I66+1,"")</f>
        <v/>
      </c>
      <c r="J68" s="25" t="str">
        <f>IFERROR(VLOOKUP(I68,FeiertageBW[#All],2,FALSE),"")</f>
        <v/>
      </c>
      <c r="K68" s="8"/>
      <c r="L68" s="8"/>
      <c r="M68" s="8"/>
      <c r="N68" s="8"/>
      <c r="O68" s="32" t="str">
        <f>IF(I68&lt;&gt;"",TRUNC((I68-WEEKDAY(I68,2)-DATE(YEAR(I68+4-WEEKDAY(I68,2)),1,-10))/7)&amp;"","")</f>
        <v/>
      </c>
      <c r="P68" s="429">
        <f>IF(DATE(Einstellungen!$F$47, 4, 0)&gt;Kalender!P66,P66+1,"")</f>
        <v>42823</v>
      </c>
      <c r="Q68" s="25" t="str">
        <f>IFERROR(VLOOKUP(P68,FeiertageBW[#All],2,FALSE),"")</f>
        <v/>
      </c>
      <c r="R68" s="8"/>
      <c r="S68" s="8"/>
      <c r="T68" s="8"/>
      <c r="U68" s="8"/>
      <c r="V68" s="32" t="str">
        <f>IF(P68&lt;&gt;"",TRUNC((P68-WEEKDAY(P68,2)-DATE(YEAR(P68+4-WEEKDAY(P68,2)),1,-10))/7)&amp;"","")</f>
        <v>13</v>
      </c>
      <c r="W68" s="424">
        <f>IF(DATE(Einstellungen!$F$47, 5, 0)&gt;Kalender!W66,W66+1,"")</f>
        <v>42851</v>
      </c>
      <c r="X68" s="25" t="str">
        <f>IFERROR(VLOOKUP(W68,FeiertageBW[#All],2,FALSE),"")</f>
        <v/>
      </c>
      <c r="Y68" s="8"/>
      <c r="Z68" s="8"/>
      <c r="AA68" s="8"/>
      <c r="AB68" s="8"/>
      <c r="AC68" s="32" t="str">
        <f>IF(W68&lt;&gt;"",TRUNC((W68-WEEKDAY(W68,2)-DATE(YEAR(W68+4-WEEKDAY(W68,2)),1,-10))/7)&amp;"","")</f>
        <v>17</v>
      </c>
      <c r="AD68" s="424">
        <f>IF(DATE(Einstellungen!$F$47, 6, 0)&gt;Kalender!AD66,AD66+1,"")</f>
        <v>42879</v>
      </c>
      <c r="AE68" s="25" t="str">
        <f>IFERROR(VLOOKUP(AD68,FeiertageBW[#All],2,FALSE),"")</f>
        <v/>
      </c>
      <c r="AF68" s="8"/>
      <c r="AG68" s="8"/>
      <c r="AH68" s="8"/>
      <c r="AI68" s="8"/>
      <c r="AJ68" s="32" t="str">
        <f>IF(AD68&lt;&gt;"",TRUNC((AD68-WEEKDAY(AD68,2)-DATE(YEAR(AD68+4-WEEKDAY(AD68,2)),1,-10))/7)&amp;"","")</f>
        <v>21</v>
      </c>
      <c r="AK68" s="424">
        <f>IF(DATE(Einstellungen!$F$47, 7, 0)&gt;Kalender!AK66,AK66+1,"")</f>
        <v>42914</v>
      </c>
      <c r="AL68" s="25" t="str">
        <f>IFERROR(VLOOKUP(AK68,FeiertageBW[#All],2,FALSE),"")</f>
        <v/>
      </c>
      <c r="AM68" s="8"/>
      <c r="AN68" s="8"/>
      <c r="AO68" s="8"/>
      <c r="AP68" s="8"/>
      <c r="AQ68" s="32" t="str">
        <f>IF(AK68&lt;&gt;"",TRUNC((AK68-WEEKDAY(AK68,2)-DATE(YEAR(AK68+4-WEEKDAY(AK68,2)),1,-10))/7)&amp;"","")</f>
        <v>26</v>
      </c>
      <c r="AR68" s="424">
        <f>IF(DATE(Einstellungen!$F$47, 8, 0)&gt;Kalender!AR66,AR66+1,"")</f>
        <v>42942</v>
      </c>
      <c r="AS68" s="25" t="str">
        <f>IFERROR(VLOOKUP(AR68,FeiertageBW[#All],2,FALSE),"")</f>
        <v/>
      </c>
      <c r="AT68" s="8"/>
      <c r="AU68" s="8"/>
      <c r="AV68" s="8"/>
      <c r="AW68" s="8"/>
      <c r="AX68" s="32" t="str">
        <f>IF(AR68&lt;&gt;"",TRUNC((AR68-WEEKDAY(AR68,2)-DATE(YEAR(AR68+4-WEEKDAY(AR68,2)),1,-10))/7)&amp;"","")</f>
        <v>30</v>
      </c>
      <c r="AY68" s="424">
        <f>IF(DATE(Einstellungen!$F$47, 9, 0)&gt;Kalender!AY66,AY66+1,"")</f>
        <v>42977</v>
      </c>
      <c r="AZ68" s="25" t="str">
        <f>IFERROR(VLOOKUP(AY68,FeiertageBW[#All],2,FALSE),"")</f>
        <v/>
      </c>
      <c r="BA68" s="8"/>
      <c r="BB68" s="8"/>
      <c r="BC68" s="8"/>
      <c r="BD68" s="8"/>
      <c r="BE68" s="32" t="str">
        <f>IF(AY68&lt;&gt;"",TRUNC((AY68-WEEKDAY(AY68,2)-DATE(YEAR(AY68+4-WEEKDAY(AY68,2)),1,-10))/7)&amp;"","")</f>
        <v>35</v>
      </c>
      <c r="BF68" s="424">
        <f>IF(DATE(Einstellungen!$F$47, 10, 0)&gt;Kalender!BF66,BF66+1,"")</f>
        <v>43005</v>
      </c>
      <c r="BG68" s="25" t="str">
        <f>IFERROR(VLOOKUP(BF68,FeiertageBW[#All],2,FALSE),"")</f>
        <v/>
      </c>
      <c r="BH68" s="8"/>
      <c r="BI68" s="8"/>
      <c r="BJ68" s="8"/>
      <c r="BK68" s="8"/>
      <c r="BL68" s="32" t="str">
        <f>IF(BF68&lt;&gt;"",TRUNC((BF68-WEEKDAY(BF68,2)-DATE(YEAR(BF68+4-WEEKDAY(BF68,2)),1,-10))/7)&amp;"","")</f>
        <v>39</v>
      </c>
      <c r="BM68" s="424">
        <f>IF(DATE(Einstellungen!$F$47, 11, 0)&gt;Kalender!BM66,BM66+1,"")</f>
        <v>43033</v>
      </c>
      <c r="BN68" s="25" t="str">
        <f>IFERROR(VLOOKUP(BM68,FeiertageBW[#All],2,FALSE),"")</f>
        <v/>
      </c>
      <c r="BO68" s="8"/>
      <c r="BP68" s="8"/>
      <c r="BQ68" s="8"/>
      <c r="BR68" s="8"/>
      <c r="BS68" s="32" t="str">
        <f>IF(BM68&lt;&gt;"",TRUNC((BM68-WEEKDAY(BM68,2)-DATE(YEAR(BM68+4-WEEKDAY(BM68,2)),1,-10))/7)&amp;"","")</f>
        <v>43</v>
      </c>
      <c r="BT68" s="424">
        <f>IF(DATE(Einstellungen!$F$47, 12, 0)&gt;Kalender!BT66,BT66+1,"")</f>
        <v>43068</v>
      </c>
      <c r="BU68" s="25" t="str">
        <f>IFERROR(VLOOKUP(BT68,FeiertageBW[#All],2,FALSE),"")</f>
        <v/>
      </c>
      <c r="BV68" s="8"/>
      <c r="BW68" s="8"/>
      <c r="BX68" s="8"/>
      <c r="BY68" s="8"/>
      <c r="BZ68" s="32" t="str">
        <f>IF(BT68&lt;&gt;"",TRUNC((BT68-WEEKDAY(BT68,2)-DATE(YEAR(BT68+4-WEEKDAY(BT68,2)),1,-10))/7)&amp;"","")</f>
        <v>48</v>
      </c>
      <c r="CA68" s="424">
        <f>IF(DATE(Einstellungen!$F$47, 13, 0)&gt;Kalender!CA66,CA66+1,"")</f>
        <v>43096</v>
      </c>
      <c r="CB68" s="25" t="str">
        <f>IFERROR(VLOOKUP(CA68,FeiertageBW[#All],2,FALSE),"")</f>
        <v/>
      </c>
      <c r="CC68" s="8"/>
      <c r="CD68" s="8"/>
      <c r="CE68" s="8"/>
      <c r="CF68" s="8"/>
      <c r="CG68" s="32" t="str">
        <f>IF(CA68&lt;&gt;"",TRUNC((CA68-WEEKDAY(CA68,2)-DATE(YEAR(CA68+4-WEEKDAY(CA68,2)),1,-10))/7)&amp;"","")</f>
        <v>52</v>
      </c>
    </row>
    <row r="69" spans="1:85" s="26" customFormat="1" ht="15" customHeight="1" x14ac:dyDescent="0.25">
      <c r="A69" s="427"/>
      <c r="B69" s="443"/>
      <c r="C69" s="45" t="str">
        <f>IFERROR(VLOOKUP(B68,Ereignistabelle[],2,FALSE),"")</f>
        <v/>
      </c>
      <c r="D69" s="42"/>
      <c r="E69" s="42"/>
      <c r="F69" s="42"/>
      <c r="G69" s="42"/>
      <c r="H69" s="35"/>
      <c r="I69" s="443"/>
      <c r="J69" s="41" t="str">
        <f>IFERROR(VLOOKUP(I68,Ereignistabelle[],2,FALSE),"")</f>
        <v/>
      </c>
      <c r="K69" s="42"/>
      <c r="L69" s="42"/>
      <c r="M69" s="42"/>
      <c r="N69" s="42"/>
      <c r="O69" s="35"/>
      <c r="P69" s="446"/>
      <c r="Q69" s="41" t="str">
        <f>IFERROR(VLOOKUP(P68,Ereignistabelle[],2,FALSE),"")</f>
        <v/>
      </c>
      <c r="R69" s="42"/>
      <c r="S69" s="42"/>
      <c r="T69" s="42"/>
      <c r="U69" s="42"/>
      <c r="V69" s="35"/>
      <c r="W69" s="443"/>
      <c r="X69" s="41" t="str">
        <f>IFERROR(VLOOKUP(W68,Ereignistabelle[],2,FALSE),"")</f>
        <v/>
      </c>
      <c r="Y69" s="42"/>
      <c r="Z69" s="42"/>
      <c r="AA69" s="42"/>
      <c r="AB69" s="42"/>
      <c r="AC69" s="35"/>
      <c r="AD69" s="443"/>
      <c r="AE69" s="41" t="str">
        <f>IFERROR(VLOOKUP(AD68,Ereignistabelle[],2,FALSE),"")</f>
        <v/>
      </c>
      <c r="AF69" s="42"/>
      <c r="AG69" s="42"/>
      <c r="AH69" s="42"/>
      <c r="AI69" s="42"/>
      <c r="AJ69" s="35"/>
      <c r="AK69" s="443"/>
      <c r="AL69" s="41" t="str">
        <f>IFERROR(VLOOKUP(AK68,Ereignistabelle[],2,FALSE),"")</f>
        <v/>
      </c>
      <c r="AM69" s="42"/>
      <c r="AN69" s="42"/>
      <c r="AO69" s="42"/>
      <c r="AP69" s="42"/>
      <c r="AQ69" s="35"/>
      <c r="AR69" s="443"/>
      <c r="AS69" s="41" t="str">
        <f>IFERROR(VLOOKUP(AR68,Ereignistabelle[],2,FALSE),"")</f>
        <v/>
      </c>
      <c r="AT69" s="42"/>
      <c r="AU69" s="42"/>
      <c r="AV69" s="42"/>
      <c r="AW69" s="42"/>
      <c r="AX69" s="35"/>
      <c r="AY69" s="443"/>
      <c r="AZ69" s="41" t="str">
        <f>IFERROR(VLOOKUP(AY68,Ereignistabelle[],2,FALSE),"")</f>
        <v/>
      </c>
      <c r="BA69" s="42"/>
      <c r="BB69" s="42"/>
      <c r="BC69" s="42"/>
      <c r="BD69" s="42"/>
      <c r="BE69" s="35"/>
      <c r="BF69" s="443"/>
      <c r="BG69" s="41" t="str">
        <f>IFERROR(VLOOKUP(BF68,Ereignistabelle[],2,FALSE),"")</f>
        <v/>
      </c>
      <c r="BH69" s="42"/>
      <c r="BI69" s="42"/>
      <c r="BJ69" s="42"/>
      <c r="BK69" s="42"/>
      <c r="BL69" s="35"/>
      <c r="BM69" s="443"/>
      <c r="BN69" s="41" t="str">
        <f>IFERROR(VLOOKUP(BM68,Ereignistabelle[],2,FALSE),"")</f>
        <v/>
      </c>
      <c r="BO69" s="42"/>
      <c r="BP69" s="42"/>
      <c r="BQ69" s="42"/>
      <c r="BR69" s="42"/>
      <c r="BS69" s="35"/>
      <c r="BT69" s="443"/>
      <c r="BU69" s="41" t="str">
        <f>IFERROR(VLOOKUP(BT68,Ereignistabelle[],2,FALSE),"")</f>
        <v/>
      </c>
      <c r="BV69" s="42"/>
      <c r="BW69" s="42"/>
      <c r="BX69" s="42"/>
      <c r="BY69" s="42"/>
      <c r="BZ69" s="35"/>
      <c r="CA69" s="443"/>
      <c r="CB69" s="41" t="str">
        <f>IFERROR(VLOOKUP(CA68,Ereignistabelle[],2,FALSE),"")</f>
        <v/>
      </c>
      <c r="CC69" s="42"/>
      <c r="CD69" s="42"/>
      <c r="CE69" s="42"/>
      <c r="CF69" s="42"/>
      <c r="CG69" s="35"/>
    </row>
    <row r="70" spans="1:85" ht="15" customHeight="1" x14ac:dyDescent="0.25">
      <c r="A70" s="427" t="s">
        <v>12</v>
      </c>
      <c r="B70" s="424">
        <f>IF(DATE(Einstellungen!$F$47, 2, 0)&gt;Kalender!B68,B68+1,"")</f>
        <v>42761</v>
      </c>
      <c r="C70" s="25" t="str">
        <f>IFERROR(VLOOKUP(B70,FeiertageBW[#All],2,FALSE),"")</f>
        <v/>
      </c>
      <c r="D70" s="8"/>
      <c r="E70" s="8"/>
      <c r="F70" s="8"/>
      <c r="G70" s="8"/>
      <c r="H70" s="32"/>
      <c r="I70" s="424" t="str">
        <f>IF(DATE(Einstellungen!$F$47, 3, 0)&gt;Kalender!I68,I68+1,"")</f>
        <v/>
      </c>
      <c r="J70" s="25" t="str">
        <f>IFERROR(VLOOKUP(I70,FeiertageBW[#All],2,FALSE),"")</f>
        <v/>
      </c>
      <c r="K70" s="8"/>
      <c r="L70" s="8"/>
      <c r="M70" s="8"/>
      <c r="N70" s="8"/>
      <c r="O70" s="32"/>
      <c r="P70" s="429">
        <f>IF(DATE(Einstellungen!$F$47, 4, 0)&gt;Kalender!P68,P68+1,"")</f>
        <v>42824</v>
      </c>
      <c r="Q70" s="25" t="str">
        <f>IFERROR(VLOOKUP(P70,FeiertageBW[#All],2,FALSE),"")</f>
        <v/>
      </c>
      <c r="R70" s="8"/>
      <c r="S70" s="8"/>
      <c r="T70" s="8"/>
      <c r="U70" s="8"/>
      <c r="V70" s="32"/>
      <c r="W70" s="424">
        <f>IF(DATE(Einstellungen!$F$47, 5, 0)&gt;Kalender!W68,W68+1,"")</f>
        <v>42852</v>
      </c>
      <c r="X70" s="25" t="str">
        <f>IFERROR(VLOOKUP(W70,FeiertageBW[#All],2,FALSE),"")</f>
        <v/>
      </c>
      <c r="Y70" s="8"/>
      <c r="Z70" s="8"/>
      <c r="AA70" s="8"/>
      <c r="AB70" s="8"/>
      <c r="AC70" s="32"/>
      <c r="AD70" s="424">
        <f>IF(DATE(Einstellungen!$F$47, 6, 0)&gt;Kalender!AD68,AD68+1,"")</f>
        <v>42880</v>
      </c>
      <c r="AE70" s="25" t="str">
        <f>IFERROR(VLOOKUP(AD70,FeiertageBW[#All],2,FALSE),"")</f>
        <v>Ch. Himmelfahrt (Vatertag)</v>
      </c>
      <c r="AF70" s="8"/>
      <c r="AG70" s="8"/>
      <c r="AH70" s="8"/>
      <c r="AI70" s="8"/>
      <c r="AJ70" s="32"/>
      <c r="AK70" s="424">
        <f>IF(DATE(Einstellungen!$F$47, 7, 0)&gt;Kalender!AK68,AK68+1,"")</f>
        <v>42915</v>
      </c>
      <c r="AL70" s="25" t="str">
        <f>IFERROR(VLOOKUP(AK70,FeiertageBW[#All],2,FALSE),"")</f>
        <v/>
      </c>
      <c r="AM70" s="8"/>
      <c r="AN70" s="8"/>
      <c r="AO70" s="8"/>
      <c r="AP70" s="8"/>
      <c r="AQ70" s="32"/>
      <c r="AR70" s="424">
        <f>IF(DATE(Einstellungen!$F$47, 8, 0)&gt;Kalender!AR68,AR68+1,"")</f>
        <v>42943</v>
      </c>
      <c r="AS70" s="25" t="str">
        <f>IFERROR(VLOOKUP(AR70,FeiertageBW[#All],2,FALSE),"")</f>
        <v/>
      </c>
      <c r="AT70" s="8"/>
      <c r="AU70" s="8"/>
      <c r="AV70" s="8"/>
      <c r="AW70" s="8"/>
      <c r="AX70" s="32"/>
      <c r="AY70" s="424">
        <f>IF(DATE(Einstellungen!$F$47, 9, 0)&gt;Kalender!AY68,AY68+1,"")</f>
        <v>42978</v>
      </c>
      <c r="AZ70" s="25" t="str">
        <f>IFERROR(VLOOKUP(AY70,FeiertageBW[#All],2,FALSE),"")</f>
        <v/>
      </c>
      <c r="BA70" s="8"/>
      <c r="BB70" s="8"/>
      <c r="BC70" s="8"/>
      <c r="BD70" s="8"/>
      <c r="BE70" s="32"/>
      <c r="BF70" s="424">
        <f>IF(DATE(Einstellungen!$F$47, 10, 0)&gt;Kalender!BF68,BF68+1,"")</f>
        <v>43006</v>
      </c>
      <c r="BG70" s="25" t="str">
        <f>IFERROR(VLOOKUP(BF70,FeiertageBW[#All],2,FALSE),"")</f>
        <v/>
      </c>
      <c r="BH70" s="8"/>
      <c r="BI70" s="8"/>
      <c r="BJ70" s="8"/>
      <c r="BK70" s="8"/>
      <c r="BL70" s="32"/>
      <c r="BM70" s="424">
        <f>IF(DATE(Einstellungen!$F$47, 11, 0)&gt;Kalender!BM68,BM68+1,"")</f>
        <v>43034</v>
      </c>
      <c r="BN70" s="25" t="str">
        <f>IFERROR(VLOOKUP(BM70,FeiertageBW[#All],2,FALSE),"")</f>
        <v/>
      </c>
      <c r="BO70" s="8"/>
      <c r="BP70" s="8"/>
      <c r="BQ70" s="8"/>
      <c r="BR70" s="8"/>
      <c r="BS70" s="32"/>
      <c r="BT70" s="424">
        <f>IF(DATE(Einstellungen!$F$47, 12, 0)&gt;Kalender!BT68,BT68+1,"")</f>
        <v>43069</v>
      </c>
      <c r="BU70" s="25" t="str">
        <f>IFERROR(VLOOKUP(BT70,FeiertageBW[#All],2,FALSE),"")</f>
        <v/>
      </c>
      <c r="BV70" s="8"/>
      <c r="BW70" s="8"/>
      <c r="BX70" s="8"/>
      <c r="BY70" s="8"/>
      <c r="BZ70" s="32"/>
      <c r="CA70" s="424">
        <f>IF(DATE(Einstellungen!$F$47, 13, 0)&gt;Kalender!CA68,CA68+1,"")</f>
        <v>43097</v>
      </c>
      <c r="CB70" s="25" t="str">
        <f>IFERROR(VLOOKUP(CA70,FeiertageBW[#All],2,FALSE),"")</f>
        <v/>
      </c>
      <c r="CC70" s="8"/>
      <c r="CD70" s="8"/>
      <c r="CE70" s="8"/>
      <c r="CF70" s="8"/>
      <c r="CG70" s="32"/>
    </row>
    <row r="71" spans="1:85" s="26" customFormat="1" ht="15" customHeight="1" x14ac:dyDescent="0.25">
      <c r="A71" s="427"/>
      <c r="B71" s="443"/>
      <c r="C71" s="45" t="str">
        <f>IFERROR(VLOOKUP(B70,Ereignistabelle[],2,FALSE),"")</f>
        <v/>
      </c>
      <c r="D71" s="42"/>
      <c r="E71" s="42"/>
      <c r="F71" s="42"/>
      <c r="G71" s="42"/>
      <c r="H71" s="35"/>
      <c r="I71" s="443"/>
      <c r="J71" s="41" t="str">
        <f>IFERROR(VLOOKUP(I70,Ereignistabelle[],2,FALSE),"")</f>
        <v/>
      </c>
      <c r="K71" s="42"/>
      <c r="L71" s="42"/>
      <c r="M71" s="42"/>
      <c r="N71" s="42"/>
      <c r="O71" s="35"/>
      <c r="P71" s="446"/>
      <c r="Q71" s="41" t="str">
        <f>IFERROR(VLOOKUP(P70,Ereignistabelle[],2,FALSE),"")</f>
        <v/>
      </c>
      <c r="R71" s="42"/>
      <c r="S71" s="42"/>
      <c r="T71" s="42"/>
      <c r="U71" s="42"/>
      <c r="V71" s="35"/>
      <c r="W71" s="443"/>
      <c r="X71" s="41" t="str">
        <f>IFERROR(VLOOKUP(W70,Ereignistabelle[],2,FALSE),"")</f>
        <v/>
      </c>
      <c r="Y71" s="42"/>
      <c r="Z71" s="42"/>
      <c r="AA71" s="42"/>
      <c r="AB71" s="42"/>
      <c r="AC71" s="35"/>
      <c r="AD71" s="443"/>
      <c r="AE71" s="41" t="str">
        <f>IFERROR(VLOOKUP(AD70,Ereignistabelle[],2,FALSE),"")</f>
        <v/>
      </c>
      <c r="AF71" s="42"/>
      <c r="AG71" s="42"/>
      <c r="AH71" s="42"/>
      <c r="AI71" s="42"/>
      <c r="AJ71" s="35"/>
      <c r="AK71" s="443"/>
      <c r="AL71" s="41" t="str">
        <f>IFERROR(VLOOKUP(AK70,Ereignistabelle[],2,FALSE),"")</f>
        <v/>
      </c>
      <c r="AM71" s="42"/>
      <c r="AN71" s="42"/>
      <c r="AO71" s="42"/>
      <c r="AP71" s="42"/>
      <c r="AQ71" s="35"/>
      <c r="AR71" s="443"/>
      <c r="AS71" s="41" t="str">
        <f>IFERROR(VLOOKUP(AR70,Ereignistabelle[],2,FALSE),"")</f>
        <v/>
      </c>
      <c r="AT71" s="42"/>
      <c r="AU71" s="42"/>
      <c r="AV71" s="42"/>
      <c r="AW71" s="42"/>
      <c r="AX71" s="35"/>
      <c r="AY71" s="443"/>
      <c r="AZ71" s="41" t="str">
        <f>IFERROR(VLOOKUP(AY70,Ereignistabelle[],2,FALSE),"")</f>
        <v/>
      </c>
      <c r="BA71" s="42"/>
      <c r="BB71" s="42"/>
      <c r="BC71" s="42"/>
      <c r="BD71" s="42"/>
      <c r="BE71" s="35"/>
      <c r="BF71" s="443"/>
      <c r="BG71" s="41" t="str">
        <f>IFERROR(VLOOKUP(BF70,Ereignistabelle[],2,FALSE),"")</f>
        <v/>
      </c>
      <c r="BH71" s="42"/>
      <c r="BI71" s="42"/>
      <c r="BJ71" s="42"/>
      <c r="BK71" s="42"/>
      <c r="BL71" s="35"/>
      <c r="BM71" s="443"/>
      <c r="BN71" s="41" t="str">
        <f>IFERROR(VLOOKUP(BM70,Ereignistabelle[],2,FALSE),"")</f>
        <v/>
      </c>
      <c r="BO71" s="42"/>
      <c r="BP71" s="42"/>
      <c r="BQ71" s="42"/>
      <c r="BR71" s="42"/>
      <c r="BS71" s="35"/>
      <c r="BT71" s="443"/>
      <c r="BU71" s="41" t="str">
        <f>IFERROR(VLOOKUP(BT70,Ereignistabelle[],2,FALSE),"")</f>
        <v/>
      </c>
      <c r="BV71" s="42"/>
      <c r="BW71" s="42"/>
      <c r="BX71" s="42"/>
      <c r="BY71" s="42"/>
      <c r="BZ71" s="35"/>
      <c r="CA71" s="443"/>
      <c r="CB71" s="41" t="str">
        <f>IFERROR(VLOOKUP(CA70,Ereignistabelle[],2,FALSE),"")</f>
        <v/>
      </c>
      <c r="CC71" s="42"/>
      <c r="CD71" s="42"/>
      <c r="CE71" s="42"/>
      <c r="CF71" s="42"/>
      <c r="CG71" s="35"/>
    </row>
    <row r="72" spans="1:85" ht="15" customHeight="1" x14ac:dyDescent="0.25">
      <c r="A72" s="427" t="s">
        <v>15</v>
      </c>
      <c r="B72" s="424">
        <f>IF(DATE(Einstellungen!$F$47, 2, 0)&gt;Kalender!B70,B70+1,"")</f>
        <v>42762</v>
      </c>
      <c r="C72" s="25" t="str">
        <f>IFERROR(VLOOKUP(B72,FeiertageBW[#All],2,FALSE),"")</f>
        <v/>
      </c>
      <c r="D72" s="8"/>
      <c r="E72" s="8"/>
      <c r="F72" s="8"/>
      <c r="G72" s="8"/>
      <c r="H72" s="32"/>
      <c r="I72" s="424" t="str">
        <f>IF(DATE(Einstellungen!$F$47, 3, 0)&gt;Kalender!I70,I70+1,"")</f>
        <v/>
      </c>
      <c r="J72" s="25" t="str">
        <f>IFERROR(VLOOKUP(I72,FeiertageBW[#All],2,FALSE),"")</f>
        <v/>
      </c>
      <c r="K72" s="8"/>
      <c r="L72" s="8"/>
      <c r="M72" s="8"/>
      <c r="N72" s="8"/>
      <c r="O72" s="32"/>
      <c r="P72" s="429">
        <f>IF(DATE(Einstellungen!$F$47, 4, 0)&gt;Kalender!P70,P70+1,"")</f>
        <v>42825</v>
      </c>
      <c r="Q72" s="25" t="str">
        <f>IFERROR(VLOOKUP(P72,FeiertageBW[#All],2,FALSE),"")</f>
        <v/>
      </c>
      <c r="R72" s="8"/>
      <c r="S72" s="8"/>
      <c r="T72" s="8"/>
      <c r="U72" s="8"/>
      <c r="V72" s="32"/>
      <c r="W72" s="424">
        <f>IF(DATE(Einstellungen!$F$47, 5, 0)&gt;Kalender!W70,W70+1,"")</f>
        <v>42853</v>
      </c>
      <c r="X72" s="25" t="str">
        <f>IFERROR(VLOOKUP(W72,FeiertageBW[#All],2,FALSE),"")</f>
        <v/>
      </c>
      <c r="Y72" s="8"/>
      <c r="Z72" s="8"/>
      <c r="AA72" s="8"/>
      <c r="AB72" s="8"/>
      <c r="AC72" s="32"/>
      <c r="AD72" s="424">
        <f>IF(DATE(Einstellungen!$F$47, 6, 0)&gt;Kalender!AD70,AD70+1,"")</f>
        <v>42881</v>
      </c>
      <c r="AE72" s="25" t="str">
        <f>IFERROR(VLOOKUP(AD72,FeiertageBW[#All],2,FALSE),"")</f>
        <v/>
      </c>
      <c r="AF72" s="8"/>
      <c r="AG72" s="8"/>
      <c r="AH72" s="8"/>
      <c r="AI72" s="8"/>
      <c r="AJ72" s="32"/>
      <c r="AK72" s="424">
        <f>IF(DATE(Einstellungen!$F$47, 7, 0)&gt;Kalender!AK70,AK70+1,"")</f>
        <v>42916</v>
      </c>
      <c r="AL72" s="25" t="str">
        <f>IFERROR(VLOOKUP(AK72,FeiertageBW[#All],2,FALSE),"")</f>
        <v/>
      </c>
      <c r="AM72" s="8"/>
      <c r="AN72" s="8"/>
      <c r="AO72" s="8"/>
      <c r="AP72" s="8"/>
      <c r="AQ72" s="32"/>
      <c r="AR72" s="424">
        <f>IF(DATE(Einstellungen!$F$47, 8, 0)&gt;Kalender!AR70,AR70+1,"")</f>
        <v>42944</v>
      </c>
      <c r="AS72" s="25" t="str">
        <f>IFERROR(VLOOKUP(AR72,FeiertageBW[#All],2,FALSE),"")</f>
        <v/>
      </c>
      <c r="AT72" s="8"/>
      <c r="AU72" s="8"/>
      <c r="AV72" s="8"/>
      <c r="AW72" s="8"/>
      <c r="AX72" s="32"/>
      <c r="AY72" s="424" t="str">
        <f>IF(DATE(Einstellungen!$F$47, 9, 0)&gt;Kalender!AY70,AY70+1,"")</f>
        <v/>
      </c>
      <c r="AZ72" s="25" t="str">
        <f>IFERROR(VLOOKUP(AY72,FeiertageBW[#All],2,FALSE),"")</f>
        <v/>
      </c>
      <c r="BA72" s="8"/>
      <c r="BB72" s="8"/>
      <c r="BC72" s="8"/>
      <c r="BD72" s="8"/>
      <c r="BE72" s="32"/>
      <c r="BF72" s="424">
        <f>IF(DATE(Einstellungen!$F$47, 10, 0)&gt;Kalender!BF70,BF70+1,"")</f>
        <v>43007</v>
      </c>
      <c r="BG72" s="25" t="str">
        <f>IFERROR(VLOOKUP(BF72,FeiertageBW[#All],2,FALSE),"")</f>
        <v/>
      </c>
      <c r="BH72" s="8"/>
      <c r="BI72" s="8"/>
      <c r="BJ72" s="8"/>
      <c r="BK72" s="8"/>
      <c r="BL72" s="32"/>
      <c r="BM72" s="424">
        <f>IF(DATE(Einstellungen!$F$47, 11, 0)&gt;Kalender!BM70,BM70+1,"")</f>
        <v>43035</v>
      </c>
      <c r="BN72" s="25" t="str">
        <f>IFERROR(VLOOKUP(BM72,FeiertageBW[#All],2,FALSE),"")</f>
        <v/>
      </c>
      <c r="BO72" s="8"/>
      <c r="BP72" s="8"/>
      <c r="BQ72" s="8"/>
      <c r="BR72" s="8"/>
      <c r="BS72" s="32"/>
      <c r="BT72" s="424" t="str">
        <f>IF(DATE(Einstellungen!$F$47, 12, 0)&gt;Kalender!BT70,BT70+1,"")</f>
        <v/>
      </c>
      <c r="BU72" s="25" t="str">
        <f>IFERROR(VLOOKUP(BT72,FeiertageBW[#All],2,FALSE),"")</f>
        <v/>
      </c>
      <c r="BV72" s="8"/>
      <c r="BW72" s="8"/>
      <c r="BX72" s="8"/>
      <c r="BY72" s="8"/>
      <c r="BZ72" s="32"/>
      <c r="CA72" s="424">
        <f>IF(DATE(Einstellungen!$F$47, 13, 0)&gt;Kalender!CA70,CA70+1,"")</f>
        <v>43098</v>
      </c>
      <c r="CB72" s="25" t="str">
        <f>IFERROR(VLOOKUP(CA72,FeiertageBW[#All],2,FALSE),"")</f>
        <v/>
      </c>
      <c r="CC72" s="8"/>
      <c r="CD72" s="8"/>
      <c r="CE72" s="8"/>
      <c r="CF72" s="8"/>
      <c r="CG72" s="32"/>
    </row>
    <row r="73" spans="1:85" s="26" customFormat="1" ht="15" customHeight="1" x14ac:dyDescent="0.25">
      <c r="A73" s="427"/>
      <c r="B73" s="443"/>
      <c r="C73" s="45" t="str">
        <f>IFERROR(VLOOKUP(B72,Ereignistabelle[],2,FALSE),"")</f>
        <v/>
      </c>
      <c r="D73" s="42"/>
      <c r="E73" s="42"/>
      <c r="F73" s="42"/>
      <c r="G73" s="42"/>
      <c r="H73" s="35"/>
      <c r="I73" s="443"/>
      <c r="J73" s="41" t="str">
        <f>IFERROR(VLOOKUP(I72,Ereignistabelle[],2,FALSE),"")</f>
        <v/>
      </c>
      <c r="K73" s="42"/>
      <c r="L73" s="42"/>
      <c r="M73" s="42"/>
      <c r="N73" s="42"/>
      <c r="O73" s="35"/>
      <c r="P73" s="446"/>
      <c r="Q73" s="41" t="str">
        <f>IFERROR(VLOOKUP(P72,Ereignistabelle[],2,FALSE),"")</f>
        <v/>
      </c>
      <c r="R73" s="42"/>
      <c r="S73" s="42"/>
      <c r="T73" s="42"/>
      <c r="U73" s="42"/>
      <c r="V73" s="35"/>
      <c r="W73" s="443"/>
      <c r="X73" s="41" t="str">
        <f>IFERROR(VLOOKUP(W72,Ereignistabelle[],2,FALSE),"")</f>
        <v/>
      </c>
      <c r="Y73" s="42"/>
      <c r="Z73" s="42"/>
      <c r="AA73" s="42"/>
      <c r="AB73" s="42"/>
      <c r="AC73" s="35"/>
      <c r="AD73" s="443"/>
      <c r="AE73" s="41" t="str">
        <f>IFERROR(VLOOKUP(AD72,Ereignistabelle[],2,FALSE),"")</f>
        <v/>
      </c>
      <c r="AF73" s="42"/>
      <c r="AG73" s="42"/>
      <c r="AH73" s="42"/>
      <c r="AI73" s="42"/>
      <c r="AJ73" s="35"/>
      <c r="AK73" s="443"/>
      <c r="AL73" s="41" t="str">
        <f>IFERROR(VLOOKUP(AK72,Ereignistabelle[],2,FALSE),"")</f>
        <v/>
      </c>
      <c r="AM73" s="42"/>
      <c r="AN73" s="42"/>
      <c r="AO73" s="42"/>
      <c r="AP73" s="42"/>
      <c r="AQ73" s="35"/>
      <c r="AR73" s="443"/>
      <c r="AS73" s="41" t="str">
        <f>IFERROR(VLOOKUP(AR72,Ereignistabelle[],2,FALSE),"")</f>
        <v/>
      </c>
      <c r="AT73" s="42"/>
      <c r="AU73" s="42"/>
      <c r="AV73" s="42"/>
      <c r="AW73" s="42"/>
      <c r="AX73" s="35"/>
      <c r="AY73" s="443"/>
      <c r="AZ73" s="41" t="str">
        <f>IFERROR(VLOOKUP(AY72,Ereignistabelle[],2,FALSE),"")</f>
        <v/>
      </c>
      <c r="BA73" s="42"/>
      <c r="BB73" s="42"/>
      <c r="BC73" s="42"/>
      <c r="BD73" s="42"/>
      <c r="BE73" s="35"/>
      <c r="BF73" s="443"/>
      <c r="BG73" s="41" t="str">
        <f>IFERROR(VLOOKUP(BF72,Ereignistabelle[],2,FALSE),"")</f>
        <v/>
      </c>
      <c r="BH73" s="42"/>
      <c r="BI73" s="42"/>
      <c r="BJ73" s="42"/>
      <c r="BK73" s="42"/>
      <c r="BL73" s="35"/>
      <c r="BM73" s="443"/>
      <c r="BN73" s="41" t="str">
        <f>IFERROR(VLOOKUP(BM72,Ereignistabelle[],2,FALSE),"")</f>
        <v/>
      </c>
      <c r="BO73" s="42"/>
      <c r="BP73" s="42"/>
      <c r="BQ73" s="42"/>
      <c r="BR73" s="42"/>
      <c r="BS73" s="35"/>
      <c r="BT73" s="443"/>
      <c r="BU73" s="41" t="str">
        <f>IFERROR(VLOOKUP(BT72,Ereignistabelle[],2,FALSE),"")</f>
        <v/>
      </c>
      <c r="BV73" s="42"/>
      <c r="BW73" s="42"/>
      <c r="BX73" s="42"/>
      <c r="BY73" s="42"/>
      <c r="BZ73" s="35"/>
      <c r="CA73" s="443"/>
      <c r="CB73" s="41" t="str">
        <f>IFERROR(VLOOKUP(CA72,Ereignistabelle[],2,FALSE),"")</f>
        <v/>
      </c>
      <c r="CC73" s="42"/>
      <c r="CD73" s="42"/>
      <c r="CE73" s="42"/>
      <c r="CF73" s="42"/>
      <c r="CG73" s="35"/>
    </row>
    <row r="74" spans="1:85" ht="15" customHeight="1" x14ac:dyDescent="0.25">
      <c r="A74" s="450" t="s">
        <v>16</v>
      </c>
      <c r="B74" s="444">
        <f>IF(DATE(Einstellungen!$F$47, 2, 0)&gt;Kalender!B72,B72+1,"")</f>
        <v>42763</v>
      </c>
      <c r="C74" s="27" t="str">
        <f>IFERROR(VLOOKUP(B74,FeiertageBW[#All],2,FALSE),"")</f>
        <v/>
      </c>
      <c r="D74" s="21"/>
      <c r="E74" s="21"/>
      <c r="F74" s="21"/>
      <c r="G74" s="21"/>
      <c r="H74" s="36"/>
      <c r="I74" s="444" t="str">
        <f>IF(DATE(Einstellungen!$F$47, 3, 0)&gt;Kalender!I72,I72+1,"")</f>
        <v/>
      </c>
      <c r="J74" s="27" t="str">
        <f>IFERROR(VLOOKUP(I74,FeiertageBW[#All],2,FALSE),"")</f>
        <v/>
      </c>
      <c r="K74" s="21"/>
      <c r="L74" s="21"/>
      <c r="M74" s="21"/>
      <c r="N74" s="21"/>
      <c r="O74" s="36"/>
      <c r="P74" s="444" t="str">
        <f>IF(DATE(Einstellungen!$F$47, 4, 0)&gt;Kalender!P72,P72+1,"")</f>
        <v/>
      </c>
      <c r="Q74" s="27" t="str">
        <f>IFERROR(VLOOKUP(P74,FeiertageBW[#All],2,FALSE),"")</f>
        <v/>
      </c>
      <c r="R74" s="21"/>
      <c r="S74" s="21"/>
      <c r="T74" s="21"/>
      <c r="U74" s="21"/>
      <c r="V74" s="36"/>
      <c r="W74" s="444">
        <f>IF(DATE(Einstellungen!$F$47, 5, 0)&gt;Kalender!W72,W72+1,"")</f>
        <v>42854</v>
      </c>
      <c r="X74" s="27" t="str">
        <f>IFERROR(VLOOKUP(W74,FeiertageBW[#All],2,FALSE),"")</f>
        <v/>
      </c>
      <c r="Y74" s="21"/>
      <c r="Z74" s="21"/>
      <c r="AA74" s="21"/>
      <c r="AB74" s="21"/>
      <c r="AC74" s="36"/>
      <c r="AD74" s="444">
        <f>IF(DATE(Einstellungen!$F$47, 6, 0)&gt;Kalender!AD72,AD72+1,"")</f>
        <v>42882</v>
      </c>
      <c r="AE74" s="27" t="str">
        <f>IFERROR(VLOOKUP(AD74,FeiertageBW[#All],2,FALSE),"")</f>
        <v/>
      </c>
      <c r="AF74" s="21"/>
      <c r="AG74" s="21"/>
      <c r="AH74" s="21"/>
      <c r="AI74" s="21"/>
      <c r="AJ74" s="36"/>
      <c r="AK74" s="444" t="str">
        <f>IF(DATE(Einstellungen!$F$47, 7, 0)&gt;Kalender!AK72,AK72+1,"")</f>
        <v/>
      </c>
      <c r="AL74" s="27" t="str">
        <f>IFERROR(VLOOKUP(AK74,FeiertageBW[#All],2,FALSE),"")</f>
        <v/>
      </c>
      <c r="AM74" s="21"/>
      <c r="AN74" s="21"/>
      <c r="AO74" s="21"/>
      <c r="AP74" s="21"/>
      <c r="AQ74" s="36"/>
      <c r="AR74" s="444">
        <f>IF(DATE(Einstellungen!$F$47, 8, 0)&gt;Kalender!AR72,AR72+1,"")</f>
        <v>42945</v>
      </c>
      <c r="AS74" s="27" t="str">
        <f>IFERROR(VLOOKUP(AR74,FeiertageBW[#All],2,FALSE),"")</f>
        <v/>
      </c>
      <c r="AT74" s="21"/>
      <c r="AU74" s="21"/>
      <c r="AV74" s="21"/>
      <c r="AW74" s="21"/>
      <c r="AX74" s="36"/>
      <c r="AY74" s="444" t="str">
        <f>IF(DATE(Einstellungen!$F$47, 9, 0)&gt;Kalender!AY72,AY72+1,"")</f>
        <v/>
      </c>
      <c r="AZ74" s="27" t="str">
        <f>IFERROR(VLOOKUP(AY74,FeiertageBW[#All],2,FALSE),"")</f>
        <v/>
      </c>
      <c r="BA74" s="21"/>
      <c r="BB74" s="21"/>
      <c r="BC74" s="21"/>
      <c r="BD74" s="21"/>
      <c r="BE74" s="36"/>
      <c r="BF74" s="444">
        <f>IF(DATE(Einstellungen!$F$47, 10, 0)&gt;Kalender!BF72,BF72+1,"")</f>
        <v>43008</v>
      </c>
      <c r="BG74" s="27" t="str">
        <f>IFERROR(VLOOKUP(BF74,FeiertageBW[#All],2,FALSE),"")</f>
        <v/>
      </c>
      <c r="BH74" s="21"/>
      <c r="BI74" s="21"/>
      <c r="BJ74" s="21"/>
      <c r="BK74" s="21"/>
      <c r="BL74" s="36"/>
      <c r="BM74" s="444">
        <f>IF(DATE(Einstellungen!$F$47, 11, 0)&gt;Kalender!BM72,BM72+1,"")</f>
        <v>43036</v>
      </c>
      <c r="BN74" s="27" t="str">
        <f>IFERROR(VLOOKUP(BM74,FeiertageBW[#All],2,FALSE),"")</f>
        <v/>
      </c>
      <c r="BO74" s="21"/>
      <c r="BP74" s="21"/>
      <c r="BQ74" s="21"/>
      <c r="BR74" s="21"/>
      <c r="BS74" s="36"/>
      <c r="BT74" s="444" t="str">
        <f>IF(DATE(Einstellungen!$F$47, 12, 0)&gt;Kalender!BT72,BT72+1,"")</f>
        <v/>
      </c>
      <c r="BU74" s="27" t="str">
        <f>IFERROR(VLOOKUP(BT74,FeiertageBW[#All],2,FALSE),"")</f>
        <v/>
      </c>
      <c r="BV74" s="21"/>
      <c r="BW74" s="21"/>
      <c r="BX74" s="21"/>
      <c r="BY74" s="21"/>
      <c r="BZ74" s="36"/>
      <c r="CA74" s="444">
        <f>IF(DATE(Einstellungen!$F$47, 13, 0)&gt;Kalender!CA72,CA72+1,"")</f>
        <v>43099</v>
      </c>
      <c r="CB74" s="27" t="str">
        <f>IFERROR(VLOOKUP(CA74,FeiertageBW[#All],2,FALSE),"")</f>
        <v/>
      </c>
      <c r="CC74" s="21"/>
      <c r="CD74" s="21"/>
      <c r="CE74" s="21"/>
      <c r="CF74" s="21"/>
      <c r="CG74" s="36"/>
    </row>
    <row r="75" spans="1:85" s="26" customFormat="1" ht="15" customHeight="1" x14ac:dyDescent="0.25">
      <c r="A75" s="450"/>
      <c r="B75" s="445"/>
      <c r="C75" s="169" t="str">
        <f>IFERROR(VLOOKUP(B74,Ereignistabelle[],2,FALSE),"")</f>
        <v/>
      </c>
      <c r="D75" s="44"/>
      <c r="E75" s="44"/>
      <c r="F75" s="44"/>
      <c r="G75" s="44"/>
      <c r="H75" s="37"/>
      <c r="I75" s="445"/>
      <c r="J75" s="43" t="str">
        <f>IFERROR(VLOOKUP(I74,Ereignistabelle[],2,FALSE),"")</f>
        <v/>
      </c>
      <c r="K75" s="44"/>
      <c r="L75" s="44"/>
      <c r="M75" s="44"/>
      <c r="N75" s="44"/>
      <c r="O75" s="37"/>
      <c r="P75" s="445"/>
      <c r="Q75" s="43" t="str">
        <f>IFERROR(VLOOKUP(P74,Ereignistabelle[],2,FALSE),"")</f>
        <v/>
      </c>
      <c r="R75" s="44"/>
      <c r="S75" s="44"/>
      <c r="T75" s="44"/>
      <c r="U75" s="44"/>
      <c r="V75" s="37"/>
      <c r="W75" s="445"/>
      <c r="X75" s="43" t="str">
        <f>IFERROR(VLOOKUP(W74,Ereignistabelle[],2,FALSE),"")</f>
        <v/>
      </c>
      <c r="Y75" s="44"/>
      <c r="Z75" s="44"/>
      <c r="AA75" s="44"/>
      <c r="AB75" s="44"/>
      <c r="AC75" s="37"/>
      <c r="AD75" s="445"/>
      <c r="AE75" s="43" t="str">
        <f>IFERROR(VLOOKUP(AD74,Ereignistabelle[],2,FALSE),"")</f>
        <v/>
      </c>
      <c r="AF75" s="44"/>
      <c r="AG75" s="44"/>
      <c r="AH75" s="44"/>
      <c r="AI75" s="44"/>
      <c r="AJ75" s="37"/>
      <c r="AK75" s="445"/>
      <c r="AL75" s="43" t="str">
        <f>IFERROR(VLOOKUP(AK74,Ereignistabelle[],2,FALSE),"")</f>
        <v/>
      </c>
      <c r="AM75" s="44"/>
      <c r="AN75" s="44"/>
      <c r="AO75" s="44"/>
      <c r="AP75" s="44"/>
      <c r="AQ75" s="37"/>
      <c r="AR75" s="445"/>
      <c r="AS75" s="43" t="str">
        <f>IFERROR(VLOOKUP(AR74,Ereignistabelle[],2,FALSE),"")</f>
        <v/>
      </c>
      <c r="AT75" s="44"/>
      <c r="AU75" s="44"/>
      <c r="AV75" s="44"/>
      <c r="AW75" s="44"/>
      <c r="AX75" s="37"/>
      <c r="AY75" s="445"/>
      <c r="AZ75" s="43" t="str">
        <f>IFERROR(VLOOKUP(AY74,Ereignistabelle[],2,FALSE),"")</f>
        <v/>
      </c>
      <c r="BA75" s="44"/>
      <c r="BB75" s="44"/>
      <c r="BC75" s="44"/>
      <c r="BD75" s="44"/>
      <c r="BE75" s="37"/>
      <c r="BF75" s="445"/>
      <c r="BG75" s="43" t="str">
        <f>IFERROR(VLOOKUP(BF74,Ereignistabelle[],2,FALSE),"")</f>
        <v/>
      </c>
      <c r="BH75" s="44"/>
      <c r="BI75" s="44"/>
      <c r="BJ75" s="44"/>
      <c r="BK75" s="44"/>
      <c r="BL75" s="37"/>
      <c r="BM75" s="445"/>
      <c r="BN75" s="43" t="str">
        <f>IFERROR(VLOOKUP(BM74,Ereignistabelle[],2,FALSE),"")</f>
        <v/>
      </c>
      <c r="BO75" s="44"/>
      <c r="BP75" s="44"/>
      <c r="BQ75" s="44"/>
      <c r="BR75" s="44"/>
      <c r="BS75" s="37"/>
      <c r="BT75" s="445"/>
      <c r="BU75" s="43" t="str">
        <f>IFERROR(VLOOKUP(BT74,Ereignistabelle[],2,FALSE),"")</f>
        <v/>
      </c>
      <c r="BV75" s="44"/>
      <c r="BW75" s="44"/>
      <c r="BX75" s="44"/>
      <c r="BY75" s="44"/>
      <c r="BZ75" s="37"/>
      <c r="CA75" s="445"/>
      <c r="CB75" s="43" t="str">
        <f>IFERROR(VLOOKUP(CA74,Ereignistabelle[],2,FALSE),"")</f>
        <v/>
      </c>
      <c r="CC75" s="44"/>
      <c r="CD75" s="44"/>
      <c r="CE75" s="44"/>
      <c r="CF75" s="44"/>
      <c r="CG75" s="37"/>
    </row>
    <row r="76" spans="1:85" ht="15" customHeight="1" x14ac:dyDescent="0.25">
      <c r="A76" s="450" t="s">
        <v>17</v>
      </c>
      <c r="B76" s="444">
        <f>IF(DATE(Einstellungen!$F$47, 2, 0)&gt;Kalender!B74,B74+1,"")</f>
        <v>42764</v>
      </c>
      <c r="C76" s="27" t="str">
        <f>IFERROR(VLOOKUP(B76,FeiertageBW[#All],2,FALSE),"")</f>
        <v/>
      </c>
      <c r="D76" s="21"/>
      <c r="E76" s="21"/>
      <c r="F76" s="21"/>
      <c r="G76" s="21"/>
      <c r="H76" s="36"/>
      <c r="I76" s="444" t="str">
        <f>IF(DATE(Einstellungen!$F$47, 3, 0)&gt;Kalender!I74,I74+1,"")</f>
        <v/>
      </c>
      <c r="J76" s="27" t="str">
        <f>IFERROR(VLOOKUP(I76,FeiertageBW[#All],2,FALSE),"")</f>
        <v/>
      </c>
      <c r="K76" s="21"/>
      <c r="L76" s="21"/>
      <c r="M76" s="21"/>
      <c r="N76" s="21"/>
      <c r="O76" s="36"/>
      <c r="P76" s="444" t="str">
        <f>IF(DATE(Einstellungen!$F$47, 4, 0)&gt;Kalender!P74,P74+1,"")</f>
        <v/>
      </c>
      <c r="Q76" s="27" t="str">
        <f>IFERROR(VLOOKUP(P76,FeiertageBW[#All],2,FALSE),"")</f>
        <v/>
      </c>
      <c r="R76" s="21"/>
      <c r="S76" s="21"/>
      <c r="T76" s="21"/>
      <c r="U76" s="21"/>
      <c r="V76" s="36"/>
      <c r="W76" s="444">
        <f>IF(DATE(Einstellungen!$F$47, 5, 0)&gt;Kalender!W74,W74+1,"")</f>
        <v>42855</v>
      </c>
      <c r="X76" s="27" t="str">
        <f>IFERROR(VLOOKUP(W76,FeiertageBW[#All],2,FALSE),"")</f>
        <v/>
      </c>
      <c r="Y76" s="21"/>
      <c r="Z76" s="21"/>
      <c r="AA76" s="21"/>
      <c r="AB76" s="21"/>
      <c r="AC76" s="36"/>
      <c r="AD76" s="444">
        <f>IF(DATE(Einstellungen!$F$47, 6, 0)&gt;Kalender!AD74,AD74+1,"")</f>
        <v>42883</v>
      </c>
      <c r="AE76" s="27" t="str">
        <f>IFERROR(VLOOKUP(AD76,FeiertageBW[#All],2,FALSE),"")</f>
        <v/>
      </c>
      <c r="AF76" s="21"/>
      <c r="AG76" s="21"/>
      <c r="AH76" s="21"/>
      <c r="AI76" s="21"/>
      <c r="AJ76" s="36"/>
      <c r="AK76" s="444" t="str">
        <f>IF(DATE(Einstellungen!$F$47, 7, 0)&gt;Kalender!AK74,AK74+1,"")</f>
        <v/>
      </c>
      <c r="AL76" s="27" t="str">
        <f>IFERROR(VLOOKUP(AK76,FeiertageBW[#All],2,FALSE),"")</f>
        <v/>
      </c>
      <c r="AM76" s="21"/>
      <c r="AN76" s="21"/>
      <c r="AO76" s="21"/>
      <c r="AP76" s="21"/>
      <c r="AQ76" s="36"/>
      <c r="AR76" s="444">
        <f>IF(DATE(Einstellungen!$F$47, 8, 0)&gt;Kalender!AR74,AR74+1,"")</f>
        <v>42946</v>
      </c>
      <c r="AS76" s="27" t="str">
        <f>IFERROR(VLOOKUP(AR76,FeiertageBW[#All],2,FALSE),"")</f>
        <v/>
      </c>
      <c r="AT76" s="21"/>
      <c r="AU76" s="21"/>
      <c r="AV76" s="21"/>
      <c r="AW76" s="21"/>
      <c r="AX76" s="36"/>
      <c r="AY76" s="444" t="str">
        <f>IF(DATE(Einstellungen!$F$47, 9, 0)&gt;Kalender!AY74,AY74+1,"")</f>
        <v/>
      </c>
      <c r="AZ76" s="27" t="str">
        <f>IFERROR(VLOOKUP(AY76,FeiertageBW[#All],2,FALSE),"")</f>
        <v/>
      </c>
      <c r="BA76" s="21"/>
      <c r="BB76" s="21"/>
      <c r="BC76" s="21"/>
      <c r="BD76" s="21"/>
      <c r="BE76" s="36"/>
      <c r="BF76" s="444" t="str">
        <f>IF(DATE(Einstellungen!$F$47, 10, 0)&gt;Kalender!BF74,BF74+1,"")</f>
        <v/>
      </c>
      <c r="BG76" s="27" t="str">
        <f>IFERROR(VLOOKUP(BF76,FeiertageBW[#All],2,FALSE),"")</f>
        <v/>
      </c>
      <c r="BH76" s="21"/>
      <c r="BI76" s="21"/>
      <c r="BJ76" s="21"/>
      <c r="BK76" s="21"/>
      <c r="BL76" s="36"/>
      <c r="BM76" s="444">
        <f>IF(DATE(Einstellungen!$F$47, 11, 0)&gt;Kalender!BM74,BM74+1,"")</f>
        <v>43037</v>
      </c>
      <c r="BN76" s="27" t="str">
        <f>IFERROR(VLOOKUP(BM76,FeiertageBW[#All],2,FALSE),"")</f>
        <v/>
      </c>
      <c r="BO76" s="21"/>
      <c r="BP76" s="21"/>
      <c r="BQ76" s="21"/>
      <c r="BR76" s="21"/>
      <c r="BS76" s="36"/>
      <c r="BT76" s="444" t="str">
        <f>IF(DATE(Einstellungen!$F$47, 12, 0)&gt;Kalender!BT74,BT74+1,"")</f>
        <v/>
      </c>
      <c r="BU76" s="27" t="str">
        <f>IFERROR(VLOOKUP(BT76,FeiertageBW[#All],2,FALSE),"")</f>
        <v/>
      </c>
      <c r="BV76" s="21"/>
      <c r="BW76" s="21"/>
      <c r="BX76" s="21"/>
      <c r="BY76" s="21"/>
      <c r="BZ76" s="36"/>
      <c r="CA76" s="444">
        <f>IF(DATE(Einstellungen!$F$47, 13, 0)&gt;Kalender!CA74,CA74+1,"")</f>
        <v>43100</v>
      </c>
      <c r="CB76" s="27" t="str">
        <f>IFERROR(VLOOKUP(CA76,FeiertageBW[#All],2,FALSE),"")</f>
        <v>Silvester</v>
      </c>
      <c r="CC76" s="21"/>
      <c r="CD76" s="21"/>
      <c r="CE76" s="21"/>
      <c r="CF76" s="21"/>
      <c r="CG76" s="36"/>
    </row>
    <row r="77" spans="1:85" s="26" customFormat="1" ht="15" customHeight="1" x14ac:dyDescent="0.25">
      <c r="A77" s="450"/>
      <c r="B77" s="445"/>
      <c r="C77" s="169" t="str">
        <f>IFERROR(VLOOKUP(B76,Ereignistabelle[],2,FALSE),"")</f>
        <v/>
      </c>
      <c r="D77" s="44"/>
      <c r="E77" s="44"/>
      <c r="F77" s="44"/>
      <c r="G77" s="44"/>
      <c r="H77" s="37"/>
      <c r="I77" s="445"/>
      <c r="J77" s="43" t="str">
        <f>IFERROR(VLOOKUP(I76,Ereignistabelle[],2,FALSE),"")</f>
        <v/>
      </c>
      <c r="K77" s="44"/>
      <c r="L77" s="44"/>
      <c r="M77" s="44"/>
      <c r="N77" s="44"/>
      <c r="O77" s="37"/>
      <c r="P77" s="445"/>
      <c r="Q77" s="43" t="str">
        <f>IFERROR(VLOOKUP(P76,Ereignistabelle[],2,FALSE),"")</f>
        <v/>
      </c>
      <c r="R77" s="44"/>
      <c r="S77" s="44"/>
      <c r="T77" s="44"/>
      <c r="U77" s="44"/>
      <c r="V77" s="37"/>
      <c r="W77" s="445"/>
      <c r="X77" s="43" t="str">
        <f>IFERROR(VLOOKUP(W76,Ereignistabelle[],2,FALSE),"")</f>
        <v/>
      </c>
      <c r="Y77" s="44"/>
      <c r="Z77" s="44"/>
      <c r="AA77" s="44"/>
      <c r="AB77" s="44"/>
      <c r="AC77" s="37"/>
      <c r="AD77" s="445"/>
      <c r="AE77" s="43" t="str">
        <f>IFERROR(VLOOKUP(AD76,Ereignistabelle[],2,FALSE),"")</f>
        <v/>
      </c>
      <c r="AF77" s="44"/>
      <c r="AG77" s="44"/>
      <c r="AH77" s="44"/>
      <c r="AI77" s="44"/>
      <c r="AJ77" s="37"/>
      <c r="AK77" s="445"/>
      <c r="AL77" s="43" t="str">
        <f>IFERROR(VLOOKUP(AK76,Ereignistabelle[],2,FALSE),"")</f>
        <v/>
      </c>
      <c r="AM77" s="44"/>
      <c r="AN77" s="44"/>
      <c r="AO77" s="44"/>
      <c r="AP77" s="44"/>
      <c r="AQ77" s="37"/>
      <c r="AR77" s="445"/>
      <c r="AS77" s="43" t="str">
        <f>IFERROR(VLOOKUP(AR76,Ereignistabelle[],2,FALSE),"")</f>
        <v/>
      </c>
      <c r="AT77" s="44"/>
      <c r="AU77" s="44"/>
      <c r="AV77" s="44"/>
      <c r="AW77" s="44"/>
      <c r="AX77" s="37"/>
      <c r="AY77" s="445"/>
      <c r="AZ77" s="43" t="str">
        <f>IFERROR(VLOOKUP(AY76,Ereignistabelle[],2,FALSE),"")</f>
        <v/>
      </c>
      <c r="BA77" s="44"/>
      <c r="BB77" s="44"/>
      <c r="BC77" s="44"/>
      <c r="BD77" s="44"/>
      <c r="BE77" s="37"/>
      <c r="BF77" s="445"/>
      <c r="BG77" s="43" t="str">
        <f>IFERROR(VLOOKUP(BF76,Ereignistabelle[],2,FALSE),"")</f>
        <v/>
      </c>
      <c r="BH77" s="44"/>
      <c r="BI77" s="44"/>
      <c r="BJ77" s="44"/>
      <c r="BK77" s="44"/>
      <c r="BL77" s="37"/>
      <c r="BM77" s="445"/>
      <c r="BN77" s="43" t="str">
        <f>IFERROR(VLOOKUP(BM76,Ereignistabelle[],2,FALSE),"")</f>
        <v/>
      </c>
      <c r="BO77" s="44"/>
      <c r="BP77" s="44"/>
      <c r="BQ77" s="44"/>
      <c r="BR77" s="44"/>
      <c r="BS77" s="37"/>
      <c r="BT77" s="445"/>
      <c r="BU77" s="43" t="str">
        <f>IFERROR(VLOOKUP(BT76,Ereignistabelle[],2,FALSE),"")</f>
        <v/>
      </c>
      <c r="BV77" s="44"/>
      <c r="BW77" s="44"/>
      <c r="BX77" s="44"/>
      <c r="BY77" s="44"/>
      <c r="BZ77" s="37"/>
      <c r="CA77" s="445"/>
      <c r="CB77" s="43" t="str">
        <f>IFERROR(VLOOKUP(CA76,Ereignistabelle[],2,FALSE),"")</f>
        <v/>
      </c>
      <c r="CC77" s="44"/>
      <c r="CD77" s="44"/>
      <c r="CE77" s="44"/>
      <c r="CF77" s="44"/>
      <c r="CG77" s="37"/>
    </row>
    <row r="78" spans="1:85" ht="15" customHeight="1" x14ac:dyDescent="0.25">
      <c r="A78" s="427" t="s">
        <v>18</v>
      </c>
      <c r="B78" s="424">
        <f>IF(DATE(Einstellungen!$F$47, 2, 0)&gt;Kalender!B76,B76+1,"")</f>
        <v>42765</v>
      </c>
      <c r="C78" s="25" t="str">
        <f>IFERROR(VLOOKUP(B78,FeiertageBW[#All],2,FALSE),"")</f>
        <v/>
      </c>
      <c r="D78" s="8"/>
      <c r="E78" s="8"/>
      <c r="F78" s="8"/>
      <c r="G78" s="8"/>
      <c r="H78" s="32"/>
      <c r="I78" s="424" t="str">
        <f>IF(DATE(Einstellungen!$F$47, 3, 0)&gt;Kalender!I76,I76+1,"")</f>
        <v/>
      </c>
      <c r="J78" s="25" t="str">
        <f>IFERROR(VLOOKUP(I78,FeiertageBW[#All],2,FALSE),"")</f>
        <v/>
      </c>
      <c r="K78" s="8"/>
      <c r="L78" s="8"/>
      <c r="M78" s="8"/>
      <c r="N78" s="8"/>
      <c r="O78" s="32"/>
      <c r="P78" s="429" t="str">
        <f>IF(DATE(Einstellungen!$F$47, 4, 0)&gt;Kalender!P76,P76+1,"")</f>
        <v/>
      </c>
      <c r="Q78" s="25" t="str">
        <f>IFERROR(VLOOKUP(P78,FeiertageBW[#All],2,FALSE),"")</f>
        <v/>
      </c>
      <c r="R78" s="8"/>
      <c r="S78" s="8"/>
      <c r="T78" s="8"/>
      <c r="U78" s="8"/>
      <c r="V78" s="32"/>
      <c r="W78" s="424" t="str">
        <f>IF(DATE(Einstellungen!$F$47, 5, 0)&gt;Kalender!W76,W76+1,"")</f>
        <v/>
      </c>
      <c r="X78" s="25" t="str">
        <f>IFERROR(VLOOKUP(W78,FeiertageBW[#All],2,FALSE),"")</f>
        <v/>
      </c>
      <c r="Y78" s="8"/>
      <c r="Z78" s="8"/>
      <c r="AA78" s="8"/>
      <c r="AB78" s="8"/>
      <c r="AC78" s="32"/>
      <c r="AD78" s="424">
        <f>IF(DATE(Einstellungen!$F$47, 6, 0)&gt;Kalender!AD76,AD76+1,"")</f>
        <v>42884</v>
      </c>
      <c r="AE78" s="25" t="str">
        <f>IFERROR(VLOOKUP(AD78,FeiertageBW[#All],2,FALSE),"")</f>
        <v/>
      </c>
      <c r="AF78" s="8"/>
      <c r="AG78" s="8"/>
      <c r="AH78" s="8"/>
      <c r="AI78" s="8"/>
      <c r="AJ78" s="32"/>
      <c r="AK78" s="424" t="str">
        <f>IF(DATE(Einstellungen!$F$47, 7, 0)&gt;Kalender!AK76,AK76+1,"")</f>
        <v/>
      </c>
      <c r="AL78" s="25" t="str">
        <f>IFERROR(VLOOKUP(AK78,FeiertageBW[#All],2,FALSE),"")</f>
        <v/>
      </c>
      <c r="AM78" s="8"/>
      <c r="AN78" s="8"/>
      <c r="AO78" s="8"/>
      <c r="AP78" s="8"/>
      <c r="AQ78" s="32"/>
      <c r="AR78" s="424">
        <f>IF(DATE(Einstellungen!$F$47, 8, 0)&gt;Kalender!AR76,AR76+1,"")</f>
        <v>42947</v>
      </c>
      <c r="AS78" s="25" t="str">
        <f>IFERROR(VLOOKUP(AR78,FeiertageBW[#All],2,FALSE),"")</f>
        <v/>
      </c>
      <c r="AT78" s="8"/>
      <c r="AU78" s="8"/>
      <c r="AV78" s="8"/>
      <c r="AW78" s="8"/>
      <c r="AX78" s="32"/>
      <c r="AY78" s="424" t="str">
        <f>IF(DATE(Einstellungen!$F$47, 9, 0)&gt;Kalender!AY76,AY76+1,"")</f>
        <v/>
      </c>
      <c r="AZ78" s="25" t="str">
        <f>IFERROR(VLOOKUP(AY78,FeiertageBW[#All],2,FALSE),"")</f>
        <v/>
      </c>
      <c r="BA78" s="8"/>
      <c r="BB78" s="8"/>
      <c r="BC78" s="8"/>
      <c r="BD78" s="8"/>
      <c r="BE78" s="32"/>
      <c r="BF78" s="424" t="str">
        <f>IF(DATE(Einstellungen!$F$47, 10, 0)&gt;Kalender!BF76,BF76+1,"")</f>
        <v/>
      </c>
      <c r="BG78" s="25" t="str">
        <f>IFERROR(VLOOKUP(BF78,FeiertageBW[#All],2,FALSE),"")</f>
        <v/>
      </c>
      <c r="BH78" s="8"/>
      <c r="BI78" s="8"/>
      <c r="BJ78" s="8"/>
      <c r="BK78" s="8"/>
      <c r="BL78" s="32"/>
      <c r="BM78" s="424">
        <f>IF(DATE(Einstellungen!$F$47, 11, 0)&gt;Kalender!BM76,BM76+1,"")</f>
        <v>43038</v>
      </c>
      <c r="BN78" s="25" t="str">
        <f>IFERROR(VLOOKUP(BM78,FeiertageBW[#All],2,FALSE),"")</f>
        <v/>
      </c>
      <c r="BO78" s="8"/>
      <c r="BP78" s="8"/>
      <c r="BQ78" s="8"/>
      <c r="BR78" s="8"/>
      <c r="BS78" s="32"/>
      <c r="BT78" s="424" t="str">
        <f>IF(DATE(Einstellungen!$F$47, 12, 0)&gt;Kalender!BT76,BT76+1,"")</f>
        <v/>
      </c>
      <c r="BU78" s="25" t="str">
        <f>IFERROR(VLOOKUP(BT78,FeiertageBW[#All],2,FALSE),"")</f>
        <v/>
      </c>
      <c r="BV78" s="8"/>
      <c r="BW78" s="8"/>
      <c r="BX78" s="8"/>
      <c r="BY78" s="8"/>
      <c r="BZ78" s="32"/>
      <c r="CA78" s="424" t="str">
        <f>IF(DATE(Einstellungen!$F$47, 13, 0)&gt;Kalender!CA76,CA76+1,"")</f>
        <v/>
      </c>
      <c r="CB78" s="25" t="str">
        <f>IFERROR(VLOOKUP(CA78,FeiertageBW[#All],2,FALSE),"")</f>
        <v/>
      </c>
      <c r="CC78" s="8"/>
      <c r="CD78" s="8"/>
      <c r="CE78" s="8"/>
      <c r="CF78" s="8"/>
      <c r="CG78" s="32"/>
    </row>
    <row r="79" spans="1:85" s="26" customFormat="1" ht="15" customHeight="1" x14ac:dyDescent="0.25">
      <c r="A79" s="427"/>
      <c r="B79" s="443"/>
      <c r="C79" s="45" t="str">
        <f>IFERROR(VLOOKUP(B78,Ereignistabelle[],2,FALSE),"")</f>
        <v/>
      </c>
      <c r="D79" s="42"/>
      <c r="E79" s="42"/>
      <c r="F79" s="42"/>
      <c r="G79" s="42"/>
      <c r="H79" s="35"/>
      <c r="I79" s="443"/>
      <c r="J79" s="41" t="str">
        <f>IFERROR(VLOOKUP(I78,Ereignistabelle[],2,FALSE),"")</f>
        <v/>
      </c>
      <c r="K79" s="42"/>
      <c r="L79" s="42"/>
      <c r="M79" s="42"/>
      <c r="N79" s="42"/>
      <c r="O79" s="35"/>
      <c r="P79" s="446"/>
      <c r="Q79" s="41" t="str">
        <f>IFERROR(VLOOKUP(P78,Ereignistabelle[],2,FALSE),"")</f>
        <v/>
      </c>
      <c r="R79" s="42"/>
      <c r="S79" s="42"/>
      <c r="T79" s="42"/>
      <c r="U79" s="42"/>
      <c r="V79" s="35"/>
      <c r="W79" s="443"/>
      <c r="X79" s="41" t="str">
        <f>IFERROR(VLOOKUP(W78,Ereignistabelle[],2,FALSE),"")</f>
        <v/>
      </c>
      <c r="Y79" s="42"/>
      <c r="Z79" s="42"/>
      <c r="AA79" s="42"/>
      <c r="AB79" s="42"/>
      <c r="AC79" s="35"/>
      <c r="AD79" s="443"/>
      <c r="AE79" s="41" t="str">
        <f>IFERROR(VLOOKUP(AD78,Ereignistabelle[],2,FALSE),"")</f>
        <v/>
      </c>
      <c r="AF79" s="42"/>
      <c r="AG79" s="42"/>
      <c r="AH79" s="42"/>
      <c r="AI79" s="42"/>
      <c r="AJ79" s="35"/>
      <c r="AK79" s="443"/>
      <c r="AL79" s="41" t="str">
        <f>IFERROR(VLOOKUP(AK78,Ereignistabelle[],2,FALSE),"")</f>
        <v/>
      </c>
      <c r="AM79" s="42"/>
      <c r="AN79" s="42"/>
      <c r="AO79" s="42"/>
      <c r="AP79" s="42"/>
      <c r="AQ79" s="35"/>
      <c r="AR79" s="443"/>
      <c r="AS79" s="41" t="str">
        <f>IFERROR(VLOOKUP(AR78,Ereignistabelle[],2,FALSE),"")</f>
        <v/>
      </c>
      <c r="AT79" s="42"/>
      <c r="AU79" s="42"/>
      <c r="AV79" s="42"/>
      <c r="AW79" s="42"/>
      <c r="AX79" s="35"/>
      <c r="AY79" s="443"/>
      <c r="AZ79" s="41" t="str">
        <f>IFERROR(VLOOKUP(AY78,Ereignistabelle[],2,FALSE),"")</f>
        <v/>
      </c>
      <c r="BA79" s="42"/>
      <c r="BB79" s="42"/>
      <c r="BC79" s="42"/>
      <c r="BD79" s="42"/>
      <c r="BE79" s="35"/>
      <c r="BF79" s="443"/>
      <c r="BG79" s="41" t="str">
        <f>IFERROR(VLOOKUP(BF78,Ereignistabelle[],2,FALSE),"")</f>
        <v/>
      </c>
      <c r="BH79" s="42"/>
      <c r="BI79" s="42"/>
      <c r="BJ79" s="42"/>
      <c r="BK79" s="42"/>
      <c r="BL79" s="35"/>
      <c r="BM79" s="443"/>
      <c r="BN79" s="41" t="str">
        <f>IFERROR(VLOOKUP(BM78,Ereignistabelle[],2,FALSE),"")</f>
        <v/>
      </c>
      <c r="BO79" s="42"/>
      <c r="BP79" s="42"/>
      <c r="BQ79" s="42"/>
      <c r="BR79" s="42"/>
      <c r="BS79" s="35"/>
      <c r="BT79" s="443"/>
      <c r="BU79" s="41" t="str">
        <f>IFERROR(VLOOKUP(BT78,Ereignistabelle[],2,FALSE),"")</f>
        <v/>
      </c>
      <c r="BV79" s="42"/>
      <c r="BW79" s="42"/>
      <c r="BX79" s="42"/>
      <c r="BY79" s="42"/>
      <c r="BZ79" s="35"/>
      <c r="CA79" s="443"/>
      <c r="CB79" s="41" t="str">
        <f>IFERROR(VLOOKUP(CA78,Ereignistabelle[],2,FALSE),"")</f>
        <v/>
      </c>
      <c r="CC79" s="42"/>
      <c r="CD79" s="42"/>
      <c r="CE79" s="42"/>
      <c r="CF79" s="42"/>
      <c r="CG79" s="35"/>
    </row>
    <row r="80" spans="1:85" ht="15" customHeight="1" x14ac:dyDescent="0.25">
      <c r="A80" s="427" t="s">
        <v>14</v>
      </c>
      <c r="B80" s="424">
        <f>IF(DATE(Einstellungen!$F$47, 2, 0)&gt;Kalender!B78,B78+1,"")</f>
        <v>42766</v>
      </c>
      <c r="C80" s="25" t="str">
        <f>IFERROR(VLOOKUP(B80,FeiertageBW[#All],2,FALSE),"")</f>
        <v/>
      </c>
      <c r="D80" s="8"/>
      <c r="E80" s="8"/>
      <c r="F80" s="8"/>
      <c r="G80" s="8"/>
      <c r="H80" s="32" t="str">
        <f>IF(B80&lt;&gt;"",TRUNC((B80-WEEKDAY(B80,2)-DATE(YEAR(B80+4-WEEKDAY(B80,2)),1,-10))/7)&amp;"","")</f>
        <v>5</v>
      </c>
      <c r="I80" s="424" t="str">
        <f>IF(DATE(Einstellungen!$F$47, 3, 0)&gt;Kalender!I78,I78+1,"")</f>
        <v/>
      </c>
      <c r="J80" s="25" t="str">
        <f>IFERROR(VLOOKUP(I80,FeiertageBW[#All],2,FALSE),"")</f>
        <v/>
      </c>
      <c r="K80" s="8"/>
      <c r="L80" s="8"/>
      <c r="M80" s="8"/>
      <c r="N80" s="8"/>
      <c r="O80" s="32" t="str">
        <f>IF(I80&lt;&gt;"",TRUNC((I80-WEEKDAY(I80,2)-DATE(YEAR(I80+4-WEEKDAY(I80,2)),1,-10))/7)&amp;"","")</f>
        <v/>
      </c>
      <c r="P80" s="429" t="str">
        <f>IF(DATE(Einstellungen!$F$47, 4, 0)&gt;Kalender!P78,P78+1,"")</f>
        <v/>
      </c>
      <c r="Q80" s="25" t="str">
        <f>IFERROR(VLOOKUP(P80,FeiertageBW[#All],2,FALSE),"")</f>
        <v/>
      </c>
      <c r="R80" s="8"/>
      <c r="S80" s="8"/>
      <c r="T80" s="8"/>
      <c r="U80" s="8"/>
      <c r="V80" s="32" t="str">
        <f>IF(P80&lt;&gt;"",TRUNC((P80-WEEKDAY(P80,2)-DATE(YEAR(P80+4-WEEKDAY(P80,2)),1,-10))/7)&amp;"","")</f>
        <v/>
      </c>
      <c r="W80" s="424" t="str">
        <f>IF(DATE(Einstellungen!$F$47, 5, 0)&gt;Kalender!W78,W78+1,"")</f>
        <v/>
      </c>
      <c r="X80" s="25" t="str">
        <f>IFERROR(VLOOKUP(W80,FeiertageBW[#All],2,FALSE),"")</f>
        <v/>
      </c>
      <c r="Y80" s="8"/>
      <c r="Z80" s="8"/>
      <c r="AA80" s="8"/>
      <c r="AB80" s="8"/>
      <c r="AC80" s="32" t="str">
        <f>IF(W80&lt;&gt;"",TRUNC((W80-WEEKDAY(W80,2)-DATE(YEAR(W80+4-WEEKDAY(W80,2)),1,-10))/7)&amp;"","")</f>
        <v/>
      </c>
      <c r="AD80" s="424">
        <f>IF(DATE(Einstellungen!$F$47, 6, 0)&gt;Kalender!AD78,AD78+1,"")</f>
        <v>42885</v>
      </c>
      <c r="AE80" s="25" t="str">
        <f>IFERROR(VLOOKUP(AD80,FeiertageBW[#All],2,FALSE),"")</f>
        <v/>
      </c>
      <c r="AF80" s="8"/>
      <c r="AG80" s="8"/>
      <c r="AH80" s="8"/>
      <c r="AI80" s="8"/>
      <c r="AJ80" s="32" t="str">
        <f>IF(AD80&lt;&gt;"",TRUNC((AD80-WEEKDAY(AD80,2)-DATE(YEAR(AD80+4-WEEKDAY(AD80,2)),1,-10))/7)&amp;"","")</f>
        <v>22</v>
      </c>
      <c r="AK80" s="424" t="str">
        <f>IF(DATE(Einstellungen!$F$47, 7, 0)&gt;Kalender!AK78,AK78+1,"")</f>
        <v/>
      </c>
      <c r="AL80" s="25" t="str">
        <f>IFERROR(VLOOKUP(AK80,FeiertageBW[#All],2,FALSE),"")</f>
        <v/>
      </c>
      <c r="AM80" s="8"/>
      <c r="AN80" s="8"/>
      <c r="AO80" s="8"/>
      <c r="AP80" s="8"/>
      <c r="AQ80" s="32" t="str">
        <f>IF(AK80&lt;&gt;"",TRUNC((AK80-WEEKDAY(AK80,2)-DATE(YEAR(AK80+4-WEEKDAY(AK80,2)),1,-10))/7)&amp;"","")</f>
        <v/>
      </c>
      <c r="AR80" s="424" t="str">
        <f>IF(DATE(Einstellungen!$F$47, 8, 0)&gt;Kalender!AR78,AR78+1,"")</f>
        <v/>
      </c>
      <c r="AS80" s="25" t="str">
        <f>IFERROR(VLOOKUP(AR80,FeiertageBW[#All],2,FALSE),"")</f>
        <v/>
      </c>
      <c r="AT80" s="8"/>
      <c r="AU80" s="8"/>
      <c r="AV80" s="8"/>
      <c r="AW80" s="8"/>
      <c r="AX80" s="32" t="str">
        <f>IF(AR80&lt;&gt;"",TRUNC((AR80-WEEKDAY(AR80,2)-DATE(YEAR(AR80+4-WEEKDAY(AR80,2)),1,-10))/7)&amp;"","")</f>
        <v/>
      </c>
      <c r="AY80" s="424" t="str">
        <f>IF(DATE(Einstellungen!$F$47, 9, 0)&gt;Kalender!AY78,AY78+1,"")</f>
        <v/>
      </c>
      <c r="AZ80" s="25" t="str">
        <f>IFERROR(VLOOKUP(AY80,FeiertageBW[#All],2,FALSE),"")</f>
        <v/>
      </c>
      <c r="BA80" s="8"/>
      <c r="BB80" s="8"/>
      <c r="BC80" s="8"/>
      <c r="BD80" s="8"/>
      <c r="BE80" s="32" t="str">
        <f>IF(AY80&lt;&gt;"",TRUNC((AY80-WEEKDAY(AY80,2)-DATE(YEAR(AY80+4-WEEKDAY(AY80,2)),1,-10))/7)&amp;"","")</f>
        <v/>
      </c>
      <c r="BF80" s="424" t="str">
        <f>IF(DATE(Einstellungen!$F$47, 10, 0)&gt;Kalender!BF78,BF78+1,"")</f>
        <v/>
      </c>
      <c r="BG80" s="25" t="str">
        <f>IFERROR(VLOOKUP(BF80,FeiertageBW[#All],2,FALSE),"")</f>
        <v/>
      </c>
      <c r="BH80" s="8"/>
      <c r="BI80" s="8"/>
      <c r="BJ80" s="8"/>
      <c r="BK80" s="8"/>
      <c r="BL80" s="32" t="str">
        <f>IF(BF80&lt;&gt;"",TRUNC((BF80-WEEKDAY(BF80,2)-DATE(YEAR(BF80+4-WEEKDAY(BF80,2)),1,-10))/7)&amp;"","")</f>
        <v/>
      </c>
      <c r="BM80" s="424">
        <f>IF(DATE(Einstellungen!$F$47, 11, 0)&gt;Kalender!BM78,BM78+1,"")</f>
        <v>43039</v>
      </c>
      <c r="BN80" s="25" t="str">
        <f>IFERROR(VLOOKUP(BM80,FeiertageBW[#All],2,FALSE),"")</f>
        <v>Reformationstag</v>
      </c>
      <c r="BO80" s="8"/>
      <c r="BP80" s="8"/>
      <c r="BQ80" s="8"/>
      <c r="BR80" s="8"/>
      <c r="BS80" s="32" t="str">
        <f>IF(BM80&lt;&gt;"",TRUNC((BM80-WEEKDAY(BM80,2)-DATE(YEAR(BM80+4-WEEKDAY(BM80,2)),1,-10))/7)&amp;"","")</f>
        <v>44</v>
      </c>
      <c r="BT80" s="424" t="str">
        <f>IF(DATE(Einstellungen!$F$47, 12, 0)&gt;Kalender!BT78,BT78+1,"")</f>
        <v/>
      </c>
      <c r="BU80" s="25" t="str">
        <f>IFERROR(VLOOKUP(BT80,FeiertageBW[#All],2,FALSE),"")</f>
        <v/>
      </c>
      <c r="BV80" s="8"/>
      <c r="BW80" s="8"/>
      <c r="BX80" s="8"/>
      <c r="BY80" s="8"/>
      <c r="BZ80" s="32" t="str">
        <f>IF(BT80&lt;&gt;"",TRUNC((BT80-WEEKDAY(BT80,2)-DATE(YEAR(BT80+4-WEEKDAY(BT80,2)),1,-10))/7)&amp;"","")</f>
        <v/>
      </c>
      <c r="CA80" s="424" t="str">
        <f>IF(DATE(Einstellungen!$F$47, 13, 0)&gt;Kalender!CA78,CA78+1,"")</f>
        <v/>
      </c>
      <c r="CB80" s="25" t="str">
        <f>IFERROR(VLOOKUP(CA80,FeiertageBW[#All],2,FALSE),"")</f>
        <v/>
      </c>
      <c r="CC80" s="8"/>
      <c r="CD80" s="8"/>
      <c r="CE80" s="8"/>
      <c r="CF80" s="8"/>
      <c r="CG80" s="32" t="str">
        <f>IF(CA80&lt;&gt;"",TRUNC((CA80-WEEKDAY(CA80,2)-DATE(YEAR(CA80+4-WEEKDAY(CA80,2)),1,-10))/7)&amp;"","")</f>
        <v/>
      </c>
    </row>
    <row r="81" spans="1:155" s="26" customFormat="1" ht="15" customHeight="1" x14ac:dyDescent="0.25">
      <c r="A81" s="427"/>
      <c r="B81" s="443"/>
      <c r="C81" s="45" t="str">
        <f>IFERROR(VLOOKUP(B80,Ereignistabelle[],2,FALSE),"")</f>
        <v/>
      </c>
      <c r="D81" s="42"/>
      <c r="E81" s="42"/>
      <c r="F81" s="42"/>
      <c r="G81" s="42"/>
      <c r="H81" s="35"/>
      <c r="I81" s="443"/>
      <c r="J81" s="41" t="str">
        <f>IFERROR(VLOOKUP(I80,Ereignistabelle[],2,FALSE),"")</f>
        <v/>
      </c>
      <c r="K81" s="42"/>
      <c r="L81" s="42"/>
      <c r="M81" s="42"/>
      <c r="N81" s="42"/>
      <c r="O81" s="35"/>
      <c r="P81" s="446"/>
      <c r="Q81" s="41" t="str">
        <f>IFERROR(VLOOKUP(P80,Ereignistabelle[],2,FALSE),"")</f>
        <v/>
      </c>
      <c r="R81" s="42"/>
      <c r="S81" s="42"/>
      <c r="T81" s="42"/>
      <c r="U81" s="42"/>
      <c r="V81" s="35"/>
      <c r="W81" s="443"/>
      <c r="X81" s="41" t="str">
        <f>IFERROR(VLOOKUP(W80,Ereignistabelle[],2,FALSE),"")</f>
        <v/>
      </c>
      <c r="Y81" s="42"/>
      <c r="Z81" s="42"/>
      <c r="AA81" s="42"/>
      <c r="AB81" s="42"/>
      <c r="AC81" s="35"/>
      <c r="AD81" s="443"/>
      <c r="AE81" s="41" t="str">
        <f>IFERROR(VLOOKUP(AD80,Ereignistabelle[],2,FALSE),"")</f>
        <v/>
      </c>
      <c r="AF81" s="42"/>
      <c r="AG81" s="42"/>
      <c r="AH81" s="42"/>
      <c r="AI81" s="42"/>
      <c r="AJ81" s="35"/>
      <c r="AK81" s="443"/>
      <c r="AL81" s="41" t="str">
        <f>IFERROR(VLOOKUP(AK80,Ereignistabelle[],2,FALSE),"")</f>
        <v/>
      </c>
      <c r="AM81" s="42"/>
      <c r="AN81" s="42"/>
      <c r="AO81" s="42"/>
      <c r="AP81" s="42"/>
      <c r="AQ81" s="35"/>
      <c r="AR81" s="443"/>
      <c r="AS81" s="41" t="str">
        <f>IFERROR(VLOOKUP(AR80,Ereignistabelle[],2,FALSE),"")</f>
        <v/>
      </c>
      <c r="AT81" s="42"/>
      <c r="AU81" s="42"/>
      <c r="AV81" s="42"/>
      <c r="AW81" s="42"/>
      <c r="AX81" s="35"/>
      <c r="AY81" s="443"/>
      <c r="AZ81" s="41" t="str">
        <f>IFERROR(VLOOKUP(AY80,Ereignistabelle[],2,FALSE),"")</f>
        <v/>
      </c>
      <c r="BA81" s="42"/>
      <c r="BB81" s="42"/>
      <c r="BC81" s="42"/>
      <c r="BD81" s="42"/>
      <c r="BE81" s="35"/>
      <c r="BF81" s="443"/>
      <c r="BG81" s="41" t="str">
        <f>IFERROR(VLOOKUP(BF80,Ereignistabelle[],2,FALSE),"")</f>
        <v/>
      </c>
      <c r="BH81" s="42"/>
      <c r="BI81" s="42"/>
      <c r="BJ81" s="42"/>
      <c r="BK81" s="42"/>
      <c r="BL81" s="35"/>
      <c r="BM81" s="443"/>
      <c r="BN81" s="41" t="str">
        <f>IFERROR(VLOOKUP(BM80,Ereignistabelle[],2,FALSE),"")</f>
        <v/>
      </c>
      <c r="BO81" s="42"/>
      <c r="BP81" s="42"/>
      <c r="BQ81" s="42"/>
      <c r="BR81" s="42"/>
      <c r="BS81" s="35"/>
      <c r="BT81" s="443"/>
      <c r="BU81" s="41" t="str">
        <f>IFERROR(VLOOKUP(BT80,Ereignistabelle[],2,FALSE),"")</f>
        <v/>
      </c>
      <c r="BV81" s="42"/>
      <c r="BW81" s="42"/>
      <c r="BX81" s="42"/>
      <c r="BY81" s="42"/>
      <c r="BZ81" s="35"/>
      <c r="CA81" s="443"/>
      <c r="CB81" s="41" t="str">
        <f>IFERROR(VLOOKUP(CA80,Ereignistabelle[],2,FALSE),"")</f>
        <v/>
      </c>
      <c r="CC81" s="42"/>
      <c r="CD81" s="42"/>
      <c r="CE81" s="42"/>
      <c r="CF81" s="42"/>
      <c r="CG81" s="35"/>
    </row>
    <row r="82" spans="1:155" ht="19.5" customHeight="1" x14ac:dyDescent="0.25">
      <c r="A82" s="427" t="s">
        <v>13</v>
      </c>
      <c r="B82" s="424" t="str">
        <f>IF(DATE(Einstellungen!$F$47, 2, 0)&gt;Kalender!B80,B80+1,"")</f>
        <v/>
      </c>
      <c r="C82" s="25" t="str">
        <f>IFERROR(VLOOKUP(B82,FeiertageBW[#All],2,FALSE),"")</f>
        <v/>
      </c>
      <c r="D82" s="8"/>
      <c r="E82" s="8"/>
      <c r="F82" s="8"/>
      <c r="G82" s="8"/>
      <c r="H82" s="32"/>
      <c r="I82" s="424" t="str">
        <f>IF(DATE(Einstellungen!$F$47, 3, 0)&gt;Kalender!I80,I80+1,"")</f>
        <v/>
      </c>
      <c r="J82" s="25" t="str">
        <f>IFERROR(VLOOKUP(I82,FeiertageBW[#All],2,FALSE),"")</f>
        <v/>
      </c>
      <c r="K82" s="8"/>
      <c r="L82" s="8"/>
      <c r="M82" s="8"/>
      <c r="N82" s="8"/>
      <c r="O82" s="32"/>
      <c r="P82" s="429" t="str">
        <f>IF(DATE(Einstellungen!$F$47, 4, 0)&gt;Kalender!P80,P80+1,"")</f>
        <v/>
      </c>
      <c r="Q82" s="25" t="str">
        <f>IFERROR(VLOOKUP(P82,FeiertageBW[#All],2,FALSE),"")</f>
        <v/>
      </c>
      <c r="R82" s="8"/>
      <c r="S82" s="8"/>
      <c r="T82" s="8"/>
      <c r="U82" s="8"/>
      <c r="V82" s="32"/>
      <c r="W82" s="424" t="str">
        <f>IF(DATE(Einstellungen!$F$47, 5, 0)&gt;Kalender!W80,W80+1,"")</f>
        <v/>
      </c>
      <c r="X82" s="25" t="str">
        <f>IFERROR(VLOOKUP(W82,FeiertageBW[#All],2,FALSE),"")</f>
        <v/>
      </c>
      <c r="Y82" s="8"/>
      <c r="Z82" s="8"/>
      <c r="AA82" s="8"/>
      <c r="AB82" s="8"/>
      <c r="AC82" s="32"/>
      <c r="AD82" s="424">
        <f>IF(DATE(Einstellungen!$F$47, 6, 0)&gt;Kalender!AD80,AD80+1,"")</f>
        <v>42886</v>
      </c>
      <c r="AE82" s="25" t="str">
        <f>IFERROR(VLOOKUP(AD82,FeiertageBW[#All],2,FALSE),"")</f>
        <v/>
      </c>
      <c r="AF82" s="8"/>
      <c r="AG82" s="8"/>
      <c r="AH82" s="8"/>
      <c r="AI82" s="8"/>
      <c r="AJ82" s="32"/>
      <c r="AK82" s="424" t="str">
        <f>IF(DATE(Einstellungen!$F$47, 7, 0)&gt;Kalender!AK80,AK80+1,"")</f>
        <v/>
      </c>
      <c r="AL82" s="25" t="str">
        <f>IFERROR(VLOOKUP(AK82,FeiertageBW[#All],2,FALSE),"")</f>
        <v/>
      </c>
      <c r="AM82" s="8"/>
      <c r="AN82" s="8"/>
      <c r="AO82" s="8"/>
      <c r="AP82" s="8"/>
      <c r="AQ82" s="32"/>
      <c r="AR82" s="424" t="str">
        <f>IF(DATE(Einstellungen!$F$47, 8, 0)&gt;Kalender!AR80,AR80+1,"")</f>
        <v/>
      </c>
      <c r="AS82" s="25" t="str">
        <f>IFERROR(VLOOKUP(AR82,FeiertageBW[#All],2,FALSE),"")</f>
        <v/>
      </c>
      <c r="AT82" s="8"/>
      <c r="AU82" s="8"/>
      <c r="AV82" s="8"/>
      <c r="AW82" s="8"/>
      <c r="AX82" s="32"/>
      <c r="AY82" s="424" t="str">
        <f>IF(DATE(Einstellungen!$F$47, 9, 0)&gt;Kalender!AY80,AY80+1,"")</f>
        <v/>
      </c>
      <c r="AZ82" s="25" t="str">
        <f>IFERROR(VLOOKUP(AY82,FeiertageBW[#All],2,FALSE),"")</f>
        <v/>
      </c>
      <c r="BA82" s="8"/>
      <c r="BB82" s="8"/>
      <c r="BC82" s="8"/>
      <c r="BD82" s="8"/>
      <c r="BE82" s="32"/>
      <c r="BF82" s="424" t="str">
        <f>IF(DATE(Einstellungen!$F$47, 10, 0)&gt;Kalender!BF80,BF80+1,"")</f>
        <v/>
      </c>
      <c r="BG82" s="25" t="str">
        <f>IFERROR(VLOOKUP(BF82,FeiertageBW[#All],2,FALSE),"")</f>
        <v/>
      </c>
      <c r="BH82" s="8"/>
      <c r="BI82" s="8"/>
      <c r="BJ82" s="8"/>
      <c r="BK82" s="8"/>
      <c r="BL82" s="32"/>
      <c r="BM82" s="424" t="str">
        <f>IF(DATE(Einstellungen!$F$47, 11, 0)&gt;Kalender!BM80,BM80+1,"")</f>
        <v/>
      </c>
      <c r="BN82" s="25" t="str">
        <f>IFERROR(VLOOKUP(BM82,FeiertageBW[#All],2,FALSE),"")</f>
        <v/>
      </c>
      <c r="BO82" s="8"/>
      <c r="BP82" s="8"/>
      <c r="BQ82" s="8"/>
      <c r="BR82" s="8"/>
      <c r="BS82" s="32"/>
      <c r="BT82" s="424" t="str">
        <f>IF(DATE(Einstellungen!$F$47, 12, 0)&gt;Kalender!BT80,BT80+1,"")</f>
        <v/>
      </c>
      <c r="BU82" s="25" t="str">
        <f>IFERROR(VLOOKUP(BT82,FeiertageBW[#All],2,FALSE),"")</f>
        <v/>
      </c>
      <c r="BV82" s="8"/>
      <c r="BW82" s="8"/>
      <c r="BX82" s="8"/>
      <c r="BY82" s="8"/>
      <c r="BZ82" s="32"/>
      <c r="CA82" s="424" t="str">
        <f>IF(DATE(Einstellungen!$F$47, 13, 0)&gt;Kalender!CA80,CA80+1,"")</f>
        <v/>
      </c>
      <c r="CB82" s="25" t="str">
        <f>IFERROR(VLOOKUP(CA82,FeiertageBW[#All],2,FALSE),"")</f>
        <v/>
      </c>
      <c r="CC82" s="8"/>
      <c r="CD82" s="8"/>
      <c r="CE82" s="8"/>
      <c r="CF82" s="8"/>
      <c r="CG82" s="32"/>
    </row>
    <row r="83" spans="1:155" ht="18" customHeight="1" thickBot="1" x14ac:dyDescent="0.3">
      <c r="A83" s="428"/>
      <c r="B83" s="425"/>
      <c r="C83" s="46" t="str">
        <f>IFERROR(VLOOKUP(B82,Ereignistabelle[],2,FALSE),"")</f>
        <v/>
      </c>
      <c r="D83" s="47"/>
      <c r="E83" s="47"/>
      <c r="F83" s="47"/>
      <c r="G83" s="47"/>
      <c r="H83" s="38"/>
      <c r="I83" s="425"/>
      <c r="J83" s="46" t="str">
        <f>IFERROR(VLOOKUP(I82,Ereignistabelle[],2,FALSE),"")</f>
        <v/>
      </c>
      <c r="K83" s="47"/>
      <c r="L83" s="47"/>
      <c r="M83" s="47"/>
      <c r="N83" s="47"/>
      <c r="O83" s="38"/>
      <c r="P83" s="430"/>
      <c r="Q83" s="46" t="str">
        <f>IFERROR(VLOOKUP(P82,Ereignistabelle[],2,FALSE),"")</f>
        <v/>
      </c>
      <c r="R83" s="47"/>
      <c r="S83" s="47"/>
      <c r="T83" s="47"/>
      <c r="U83" s="47"/>
      <c r="V83" s="38"/>
      <c r="W83" s="425"/>
      <c r="X83" s="46" t="str">
        <f>IFERROR(VLOOKUP(W82,Ereignistabelle[],2,FALSE),"")</f>
        <v/>
      </c>
      <c r="Y83" s="47"/>
      <c r="Z83" s="47"/>
      <c r="AA83" s="47"/>
      <c r="AB83" s="47"/>
      <c r="AC83" s="38"/>
      <c r="AD83" s="425"/>
      <c r="AE83" s="46" t="str">
        <f>IFERROR(VLOOKUP(AD82,Ereignistabelle[],2,FALSE),"")</f>
        <v/>
      </c>
      <c r="AF83" s="47"/>
      <c r="AG83" s="47"/>
      <c r="AH83" s="47"/>
      <c r="AI83" s="47"/>
      <c r="AJ83" s="38"/>
      <c r="AK83" s="425"/>
      <c r="AL83" s="46" t="str">
        <f>IFERROR(VLOOKUP(AK82,Ereignistabelle[],2,FALSE),"")</f>
        <v/>
      </c>
      <c r="AM83" s="47"/>
      <c r="AN83" s="47"/>
      <c r="AO83" s="47"/>
      <c r="AP83" s="47"/>
      <c r="AQ83" s="38"/>
      <c r="AR83" s="425"/>
      <c r="AS83" s="46" t="str">
        <f>IFERROR(VLOOKUP(AR82,Ereignistabelle[],2,FALSE),"")</f>
        <v/>
      </c>
      <c r="AT83" s="47"/>
      <c r="AU83" s="47"/>
      <c r="AV83" s="47"/>
      <c r="AW83" s="47"/>
      <c r="AX83" s="38"/>
      <c r="AY83" s="425"/>
      <c r="AZ83" s="46" t="str">
        <f>IFERROR(VLOOKUP(AY82,Ereignistabelle[],2,FALSE),"")</f>
        <v/>
      </c>
      <c r="BA83" s="47"/>
      <c r="BB83" s="47"/>
      <c r="BC83" s="47"/>
      <c r="BD83" s="47"/>
      <c r="BE83" s="38"/>
      <c r="BF83" s="425"/>
      <c r="BG83" s="46" t="str">
        <f>IFERROR(VLOOKUP(BF82,Ereignistabelle[],2,FALSE),"")</f>
        <v/>
      </c>
      <c r="BH83" s="47"/>
      <c r="BI83" s="47"/>
      <c r="BJ83" s="47"/>
      <c r="BK83" s="47"/>
      <c r="BL83" s="38"/>
      <c r="BM83" s="425"/>
      <c r="BN83" s="46" t="str">
        <f>IFERROR(VLOOKUP(BM82,Ereignistabelle[],2,FALSE),"")</f>
        <v/>
      </c>
      <c r="BO83" s="47"/>
      <c r="BP83" s="47"/>
      <c r="BQ83" s="47"/>
      <c r="BR83" s="47"/>
      <c r="BS83" s="38"/>
      <c r="BT83" s="425"/>
      <c r="BU83" s="46" t="str">
        <f>IFERROR(VLOOKUP(BT82,Ereignistabelle[],2,FALSE),"")</f>
        <v/>
      </c>
      <c r="BV83" s="47"/>
      <c r="BW83" s="47"/>
      <c r="BX83" s="47"/>
      <c r="BY83" s="47"/>
      <c r="BZ83" s="38"/>
      <c r="CA83" s="425"/>
      <c r="CB83" s="46" t="str">
        <f>IFERROR(VLOOKUP(CA82,Ereignistabelle[],2,FALSE),"")</f>
        <v/>
      </c>
      <c r="CC83" s="47"/>
      <c r="CD83" s="47"/>
      <c r="CE83" s="47"/>
      <c r="CF83" s="47"/>
      <c r="CG83" s="38"/>
    </row>
    <row r="84" spans="1:155" ht="19.5" customHeight="1" x14ac:dyDescent="0.25">
      <c r="A84" s="162" t="s">
        <v>157</v>
      </c>
      <c r="B84" s="13"/>
      <c r="C84" s="5"/>
      <c r="D84" s="5"/>
      <c r="E84" s="5"/>
      <c r="F84" s="5"/>
      <c r="G84" s="291"/>
      <c r="H84" s="431" t="s">
        <v>156</v>
      </c>
      <c r="I84" s="431"/>
      <c r="J84" s="431"/>
      <c r="K84" s="431"/>
      <c r="L84" s="431"/>
      <c r="M84" s="431"/>
      <c r="N84" s="431"/>
      <c r="O84" s="431"/>
      <c r="P84" s="431"/>
      <c r="Q84" s="431"/>
      <c r="R84" s="431"/>
      <c r="S84" s="431"/>
      <c r="T84" s="431"/>
      <c r="U84" s="1"/>
      <c r="W84" s="9"/>
      <c r="X84" s="1"/>
      <c r="Y84" s="1"/>
      <c r="Z84" s="1"/>
      <c r="AA84" s="1"/>
      <c r="AB84" s="1"/>
      <c r="AD84" s="9"/>
      <c r="AE84" s="1"/>
      <c r="AF84" s="1"/>
      <c r="AG84" s="1"/>
      <c r="AH84" s="1"/>
      <c r="AI84" s="1"/>
      <c r="AK84" s="9"/>
      <c r="AL84" s="1"/>
      <c r="AM84" s="1"/>
      <c r="AN84" s="1"/>
      <c r="AO84" s="1"/>
      <c r="AP84" s="1"/>
      <c r="AQ84" s="159"/>
      <c r="AR84" s="353"/>
      <c r="AS84" s="160"/>
      <c r="AT84" s="1"/>
      <c r="AU84" s="1"/>
      <c r="AV84" s="1"/>
      <c r="AW84" s="1"/>
      <c r="AY84" s="9"/>
      <c r="AZ84" s="1"/>
      <c r="BA84" s="1"/>
      <c r="BB84" s="1"/>
      <c r="BC84" s="1"/>
      <c r="BD84" s="1"/>
      <c r="BF84" s="9"/>
      <c r="BG84" s="1"/>
      <c r="BH84" s="1"/>
      <c r="BI84" s="1"/>
      <c r="BJ84" s="1"/>
      <c r="BK84" s="1"/>
      <c r="BM84" s="9"/>
      <c r="BN84" s="1"/>
      <c r="BO84" s="1"/>
      <c r="BP84" s="1"/>
      <c r="BQ84" s="1"/>
      <c r="BR84" s="1"/>
      <c r="BT84" s="9"/>
      <c r="BU84" s="1"/>
      <c r="BV84" s="1"/>
      <c r="BW84" s="1"/>
      <c r="BX84" s="1"/>
      <c r="BY84" s="1"/>
      <c r="CA84" s="9"/>
      <c r="CB84" s="1"/>
      <c r="CC84" s="1"/>
      <c r="CD84" s="1"/>
      <c r="CE84" s="1"/>
      <c r="CF84" s="1"/>
      <c r="CG84" s="158" t="s">
        <v>115</v>
      </c>
    </row>
    <row r="85" spans="1:155" ht="18.75" customHeight="1" thickBot="1" x14ac:dyDescent="0.3">
      <c r="B85" s="9"/>
      <c r="C85" s="1"/>
      <c r="D85" s="1"/>
      <c r="E85" s="1"/>
      <c r="F85" s="1"/>
      <c r="G85" s="1"/>
      <c r="I85" s="9"/>
      <c r="J85" s="1"/>
      <c r="K85" s="1"/>
      <c r="L85" s="1"/>
      <c r="M85" s="1"/>
      <c r="N85" s="1"/>
      <c r="P85" s="11"/>
      <c r="Q85" s="1"/>
      <c r="R85" s="1"/>
      <c r="S85" s="1"/>
      <c r="T85" s="1"/>
      <c r="U85" s="1"/>
      <c r="W85" s="9"/>
      <c r="X85" s="1"/>
      <c r="Y85" s="1"/>
      <c r="Z85" s="1"/>
      <c r="AA85" s="1"/>
      <c r="AB85" s="1"/>
      <c r="AD85" s="9"/>
      <c r="AE85" s="1"/>
      <c r="AF85" s="1"/>
      <c r="AG85" s="1"/>
      <c r="AH85" s="1"/>
      <c r="AI85" s="1"/>
      <c r="AK85" s="9"/>
      <c r="AL85" s="1"/>
      <c r="AM85" s="1"/>
      <c r="AN85" s="1"/>
      <c r="AO85" s="1"/>
      <c r="AP85" s="1"/>
      <c r="AQ85" s="159"/>
      <c r="AR85" s="354"/>
      <c r="AS85" s="160"/>
      <c r="AT85" s="1"/>
      <c r="AU85" s="1"/>
      <c r="AV85" s="1"/>
      <c r="AW85" s="1"/>
      <c r="AY85" s="9"/>
      <c r="AZ85" s="1"/>
      <c r="BA85" s="1"/>
      <c r="BB85" s="1"/>
      <c r="BC85" s="1"/>
      <c r="BD85" s="1"/>
      <c r="BF85" s="9"/>
      <c r="BG85" s="1"/>
      <c r="BH85" s="1"/>
      <c r="BI85" s="1"/>
      <c r="BJ85" s="1"/>
      <c r="BK85" s="1"/>
      <c r="BM85" s="9"/>
      <c r="BN85" s="1"/>
      <c r="BO85" s="1"/>
      <c r="BP85" s="1"/>
      <c r="BQ85" s="1"/>
      <c r="BR85" s="1"/>
      <c r="BT85" s="9"/>
      <c r="BU85" s="1"/>
      <c r="BV85" s="1"/>
      <c r="BW85" s="1"/>
      <c r="BX85" s="1"/>
      <c r="BY85" s="1"/>
      <c r="CA85" s="9"/>
      <c r="CB85" s="1"/>
      <c r="CC85" s="1"/>
      <c r="CD85" s="1"/>
      <c r="CE85" s="1"/>
      <c r="CF85" s="1"/>
    </row>
    <row r="86" spans="1:155" x14ac:dyDescent="0.3">
      <c r="P86" s="12"/>
      <c r="AQ86" s="159"/>
      <c r="AR86" s="426"/>
      <c r="AS86" s="161"/>
      <c r="CJ86" s="367" t="s">
        <v>149</v>
      </c>
      <c r="CK86" s="368"/>
      <c r="CL86" s="368"/>
      <c r="CM86" s="369"/>
      <c r="CN86" s="368"/>
      <c r="CO86" s="368"/>
      <c r="CP86" s="368"/>
      <c r="CQ86" s="368"/>
      <c r="CR86" s="368"/>
      <c r="CS86" s="368"/>
      <c r="CT86" s="368"/>
      <c r="CU86" s="368"/>
      <c r="CV86" s="368"/>
      <c r="CW86" s="368"/>
      <c r="CX86" s="368"/>
      <c r="CY86" s="368"/>
      <c r="CZ86" s="368"/>
      <c r="DA86" s="368"/>
      <c r="DB86" s="368"/>
      <c r="DC86" s="368"/>
      <c r="DD86" s="368"/>
      <c r="DE86" s="368"/>
      <c r="DF86" s="368"/>
      <c r="DG86" s="368"/>
      <c r="DH86" s="368"/>
      <c r="DI86" s="368"/>
      <c r="DJ86" s="368"/>
      <c r="DK86" s="368"/>
      <c r="DL86" s="368"/>
      <c r="DM86" s="368"/>
      <c r="DN86" s="368"/>
      <c r="DO86" s="368"/>
      <c r="DP86" s="368"/>
      <c r="DQ86" s="368"/>
      <c r="DR86" s="368"/>
      <c r="DS86" s="368"/>
      <c r="DT86" s="368"/>
      <c r="DU86" s="368"/>
      <c r="DV86" s="368"/>
      <c r="DW86" s="368"/>
      <c r="DX86" s="368"/>
      <c r="DY86" s="368"/>
      <c r="DZ86" s="368"/>
      <c r="EA86" s="368"/>
      <c r="EB86" s="368"/>
      <c r="EC86" s="368"/>
      <c r="ED86" s="368"/>
      <c r="EE86" s="368"/>
      <c r="EF86" s="368"/>
      <c r="EG86" s="368"/>
      <c r="EH86" s="368"/>
      <c r="EI86" s="368"/>
      <c r="EJ86" s="368"/>
      <c r="EK86" s="368"/>
      <c r="EL86" s="368"/>
      <c r="EM86" s="368"/>
      <c r="EN86" s="368"/>
      <c r="EO86" s="368"/>
      <c r="EP86" s="368"/>
      <c r="EQ86" s="368"/>
      <c r="ER86" s="368"/>
      <c r="ES86" s="368"/>
      <c r="ET86" s="368"/>
      <c r="EU86" s="368"/>
      <c r="EV86" s="368"/>
      <c r="EW86" s="368"/>
      <c r="EX86" s="368"/>
      <c r="EY86" s="370"/>
    </row>
    <row r="87" spans="1:155" ht="19.5" thickBot="1" x14ac:dyDescent="0.3">
      <c r="P87" s="12"/>
      <c r="AQ87" s="159"/>
      <c r="AR87" s="426"/>
      <c r="AS87" s="161"/>
      <c r="CJ87" s="395" t="s">
        <v>189</v>
      </c>
      <c r="CK87" s="24"/>
      <c r="CL87" s="24"/>
      <c r="CM87" s="363"/>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371"/>
      <c r="DT87" s="371"/>
      <c r="DU87" s="371"/>
      <c r="DV87" s="371"/>
      <c r="DW87" s="371"/>
      <c r="DX87" s="371"/>
      <c r="DY87" s="371"/>
      <c r="DZ87" s="371"/>
      <c r="EA87" s="371"/>
      <c r="EB87" s="371"/>
      <c r="EC87" s="371"/>
      <c r="ED87" s="371"/>
      <c r="EE87" s="371"/>
      <c r="EF87" s="371"/>
      <c r="EG87" s="371"/>
      <c r="EH87" s="371"/>
      <c r="EI87" s="371"/>
      <c r="EJ87" s="371"/>
      <c r="EK87" s="371"/>
      <c r="EL87" s="371"/>
      <c r="EM87" s="371"/>
      <c r="EN87" s="371"/>
      <c r="EO87" s="371"/>
      <c r="EP87" s="371"/>
      <c r="EQ87" s="371"/>
      <c r="ER87" s="371"/>
      <c r="ES87" s="371"/>
      <c r="ET87" s="371"/>
      <c r="EU87" s="371"/>
      <c r="EV87" s="371"/>
      <c r="EW87" s="371"/>
      <c r="EX87" s="371"/>
      <c r="EY87" s="372"/>
    </row>
    <row r="88" spans="1:155" x14ac:dyDescent="0.25">
      <c r="P88" s="12"/>
      <c r="CJ88" s="396"/>
      <c r="CK88" s="24"/>
      <c r="CL88" s="24"/>
      <c r="CM88" s="24"/>
      <c r="CN88" s="24"/>
      <c r="CO88" s="24"/>
      <c r="CP88" s="24"/>
      <c r="CQ88" s="199"/>
      <c r="CR88" s="91"/>
      <c r="CS88" s="91"/>
      <c r="CT88" s="91"/>
      <c r="CU88" s="91"/>
      <c r="CV88" s="201"/>
      <c r="CW88" s="203"/>
      <c r="CX88" s="203"/>
      <c r="CY88" s="415"/>
      <c r="CZ88" s="415"/>
      <c r="DA88" s="358"/>
      <c r="DB88" s="358"/>
      <c r="DC88" s="415"/>
      <c r="DD88" s="415"/>
      <c r="DE88" s="358"/>
      <c r="DF88" s="358"/>
      <c r="DG88" s="415"/>
      <c r="DH88" s="415"/>
      <c r="DI88" s="358"/>
      <c r="DJ88" s="358"/>
      <c r="DK88" s="415"/>
      <c r="DL88" s="415"/>
      <c r="DM88" s="358"/>
      <c r="DN88" s="358"/>
      <c r="DO88" s="129"/>
      <c r="DP88" s="129"/>
      <c r="DQ88" s="371"/>
      <c r="DR88" s="371"/>
      <c r="DS88" s="371"/>
      <c r="DT88" s="371"/>
      <c r="DU88" s="371"/>
      <c r="DV88" s="371"/>
      <c r="DW88" s="371"/>
      <c r="DX88" s="371"/>
      <c r="DY88" s="371"/>
      <c r="DZ88" s="371"/>
      <c r="EA88" s="371"/>
      <c r="EB88" s="371"/>
      <c r="EC88" s="371"/>
      <c r="ED88" s="371"/>
      <c r="EE88" s="371"/>
      <c r="EF88" s="371"/>
      <c r="EG88" s="371"/>
      <c r="EH88" s="371"/>
      <c r="EI88" s="371"/>
      <c r="EJ88" s="371"/>
      <c r="EK88" s="358"/>
      <c r="EL88" s="358"/>
      <c r="EM88" s="415"/>
      <c r="EN88" s="415"/>
      <c r="EO88" s="358"/>
      <c r="EP88" s="358"/>
      <c r="EQ88" s="415"/>
      <c r="ER88" s="415"/>
      <c r="ES88" s="358"/>
      <c r="ET88" s="358"/>
      <c r="EU88" s="415"/>
      <c r="EV88" s="415"/>
      <c r="EW88" s="358"/>
      <c r="EX88" s="358"/>
      <c r="EY88" s="373"/>
    </row>
    <row r="89" spans="1:155" x14ac:dyDescent="0.25">
      <c r="P89" s="12"/>
      <c r="CJ89" s="396"/>
      <c r="CK89" s="24"/>
      <c r="CL89" s="24"/>
      <c r="CM89" s="24"/>
      <c r="CN89" s="24"/>
      <c r="CO89" s="24"/>
      <c r="CP89" s="24"/>
      <c r="CQ89" s="197"/>
      <c r="CR89" s="374" t="s">
        <v>95</v>
      </c>
      <c r="CS89" s="64"/>
      <c r="CT89" s="64"/>
      <c r="CU89" s="64"/>
      <c r="CV89" s="95"/>
      <c r="CW89" s="363"/>
      <c r="CX89" s="24"/>
      <c r="CY89" s="356"/>
      <c r="CZ89" s="356"/>
      <c r="DA89" s="358"/>
      <c r="DB89" s="358"/>
      <c r="DC89" s="356"/>
      <c r="DD89" s="356"/>
      <c r="DE89" s="358"/>
      <c r="DF89" s="358"/>
      <c r="DG89" s="356"/>
      <c r="DH89" s="356"/>
      <c r="DI89" s="358"/>
      <c r="DJ89" s="358"/>
      <c r="DK89" s="356"/>
      <c r="DL89" s="356"/>
      <c r="DM89" s="358"/>
      <c r="DN89" s="358"/>
      <c r="DO89" s="356"/>
      <c r="DP89" s="356"/>
      <c r="DQ89" s="371"/>
      <c r="DR89" s="371"/>
      <c r="DS89" s="371"/>
      <c r="DT89" s="371"/>
      <c r="DU89" s="371"/>
      <c r="DV89" s="371"/>
      <c r="DW89" s="371"/>
      <c r="DX89" s="371"/>
      <c r="DY89" s="371"/>
      <c r="DZ89" s="371"/>
      <c r="EA89" s="371"/>
      <c r="EB89" s="371"/>
      <c r="EC89" s="371"/>
      <c r="ED89" s="371"/>
      <c r="EE89" s="371"/>
      <c r="EF89" s="371"/>
      <c r="EG89" s="371"/>
      <c r="EH89" s="371"/>
      <c r="EI89" s="371"/>
      <c r="EJ89" s="371"/>
      <c r="EK89" s="358"/>
      <c r="EL89" s="358"/>
      <c r="EM89" s="356"/>
      <c r="EN89" s="356"/>
      <c r="EO89" s="358"/>
      <c r="EP89" s="358"/>
      <c r="EQ89" s="356"/>
      <c r="ER89" s="356"/>
      <c r="ES89" s="358"/>
      <c r="ET89" s="358"/>
      <c r="EU89" s="356"/>
      <c r="EV89" s="356"/>
      <c r="EW89" s="358"/>
      <c r="EX89" s="358"/>
      <c r="EY89" s="373"/>
    </row>
    <row r="90" spans="1:155" x14ac:dyDescent="0.25">
      <c r="CJ90" s="396"/>
      <c r="CK90" s="24"/>
      <c r="CL90" s="24"/>
      <c r="CM90" s="24"/>
      <c r="CN90" s="24"/>
      <c r="CO90" s="24"/>
      <c r="CP90" s="24"/>
      <c r="CQ90" s="197"/>
      <c r="CR90" s="130" t="s">
        <v>105</v>
      </c>
      <c r="CS90" s="64"/>
      <c r="CT90" s="64"/>
      <c r="CU90" s="64"/>
      <c r="CV90" s="95"/>
      <c r="CW90" s="363"/>
      <c r="CX90" s="24"/>
      <c r="CY90" s="356"/>
      <c r="CZ90" s="356"/>
      <c r="DA90" s="24"/>
      <c r="DB90" s="24"/>
      <c r="DC90" s="356"/>
      <c r="DD90" s="356"/>
      <c r="DE90" s="24"/>
      <c r="DF90" s="24"/>
      <c r="DG90" s="356"/>
      <c r="DH90" s="356"/>
      <c r="DI90" s="24"/>
      <c r="DJ90" s="24"/>
      <c r="DK90" s="356"/>
      <c r="DL90" s="356"/>
      <c r="DM90" s="24"/>
      <c r="DN90" s="24"/>
      <c r="DO90" s="356"/>
      <c r="DP90" s="356"/>
      <c r="DQ90" s="371"/>
      <c r="DR90" s="371"/>
      <c r="DS90" s="371"/>
      <c r="DT90" s="371"/>
      <c r="DU90" s="371"/>
      <c r="DV90" s="371"/>
      <c r="DW90" s="371"/>
      <c r="DX90" s="371"/>
      <c r="DY90" s="371"/>
      <c r="DZ90" s="371"/>
      <c r="EA90" s="371"/>
      <c r="EB90" s="371"/>
      <c r="EC90" s="371"/>
      <c r="ED90" s="371"/>
      <c r="EE90" s="371"/>
      <c r="EF90" s="371"/>
      <c r="EG90" s="371"/>
      <c r="EH90" s="371"/>
      <c r="EI90" s="371"/>
      <c r="EJ90" s="371"/>
      <c r="EK90" s="24"/>
      <c r="EL90" s="24"/>
      <c r="EM90" s="356"/>
      <c r="EN90" s="356"/>
      <c r="EO90" s="24"/>
      <c r="EP90" s="24"/>
      <c r="EQ90" s="356"/>
      <c r="ER90" s="356"/>
      <c r="ES90" s="24"/>
      <c r="ET90" s="24"/>
      <c r="EU90" s="356"/>
      <c r="EV90" s="356"/>
      <c r="EW90" s="24"/>
      <c r="EX90" s="24"/>
      <c r="EY90" s="373"/>
    </row>
    <row r="91" spans="1:155" x14ac:dyDescent="0.25">
      <c r="CJ91" s="396"/>
      <c r="CK91" s="24"/>
      <c r="CL91" s="24"/>
      <c r="CM91" s="24"/>
      <c r="CN91" s="24"/>
      <c r="CO91" s="24"/>
      <c r="CP91" s="24"/>
      <c r="CQ91" s="197"/>
      <c r="CR91" s="397" t="str">
        <f>IF(CX96="x",CY96,IF(CX97="x",CY97,IF(CX98="x",CY98,IF(CX99="x",CY99,IF(CX100="x",CY100,IF(CX101="x",CY101,IF(CX102="x",CY102,IF(CX103="x",CY103,"Ferien für: keine Auswahl"))))))))</f>
        <v>Ferien für: keine Auswahl</v>
      </c>
      <c r="CS91" s="398"/>
      <c r="CT91" s="398"/>
      <c r="CU91" s="399"/>
      <c r="CV91" s="95"/>
      <c r="CW91" s="363"/>
      <c r="CX91" s="24"/>
      <c r="CY91" s="356"/>
      <c r="CZ91" s="356"/>
      <c r="DA91" s="24"/>
      <c r="DB91" s="24"/>
      <c r="DC91" s="356"/>
      <c r="DD91" s="356"/>
      <c r="DE91" s="24"/>
      <c r="DF91" s="24"/>
      <c r="DG91" s="356"/>
      <c r="DH91" s="356"/>
      <c r="DI91" s="24"/>
      <c r="DJ91" s="24"/>
      <c r="DK91" s="356"/>
      <c r="DL91" s="356"/>
      <c r="DM91" s="24"/>
      <c r="DN91" s="24"/>
      <c r="DO91" s="356"/>
      <c r="DP91" s="356"/>
      <c r="DQ91" s="371"/>
      <c r="DR91" s="371"/>
      <c r="DS91" s="371"/>
      <c r="DT91" s="371"/>
      <c r="DU91" s="371"/>
      <c r="DV91" s="371"/>
      <c r="DW91" s="371"/>
      <c r="DX91" s="371"/>
      <c r="DY91" s="371"/>
      <c r="DZ91" s="371"/>
      <c r="EA91" s="371"/>
      <c r="EB91" s="371"/>
      <c r="EC91" s="371"/>
      <c r="ED91" s="371"/>
      <c r="EE91" s="371"/>
      <c r="EF91" s="371"/>
      <c r="EG91" s="371"/>
      <c r="EH91" s="371"/>
      <c r="EI91" s="371"/>
      <c r="EJ91" s="371"/>
      <c r="EK91" s="24"/>
      <c r="EL91" s="24"/>
      <c r="EM91" s="356"/>
      <c r="EN91" s="356"/>
      <c r="EO91" s="24"/>
      <c r="EP91" s="24"/>
      <c r="EQ91" s="356"/>
      <c r="ER91" s="356"/>
      <c r="ES91" s="24"/>
      <c r="ET91" s="24"/>
      <c r="EU91" s="356"/>
      <c r="EV91" s="356"/>
      <c r="EW91" s="24"/>
      <c r="EX91" s="24"/>
      <c r="EY91" s="373"/>
    </row>
    <row r="92" spans="1:155" x14ac:dyDescent="0.25">
      <c r="CJ92" s="396"/>
      <c r="CK92" s="24"/>
      <c r="CL92" s="24"/>
      <c r="CM92" s="359"/>
      <c r="CN92" s="359"/>
      <c r="CO92" s="358"/>
      <c r="CP92" s="356"/>
      <c r="CQ92" s="197"/>
      <c r="CR92" s="364" t="s">
        <v>32</v>
      </c>
      <c r="CS92" s="365"/>
      <c r="CT92" s="128" t="s">
        <v>36</v>
      </c>
      <c r="CU92" s="128" t="s">
        <v>35</v>
      </c>
      <c r="CV92" s="95"/>
      <c r="CW92" s="363"/>
      <c r="CX92" s="228" t="s">
        <v>138</v>
      </c>
      <c r="CY92" s="24"/>
      <c r="CZ92" s="363"/>
      <c r="DA92" s="24"/>
      <c r="DB92" s="24"/>
      <c r="DC92" s="363"/>
      <c r="DD92" s="24"/>
      <c r="DE92" s="24"/>
      <c r="DF92" s="363"/>
      <c r="DG92" s="24"/>
      <c r="DH92" s="24"/>
      <c r="DI92" s="363"/>
      <c r="DJ92" s="24"/>
      <c r="DK92" s="24"/>
      <c r="DL92" s="363"/>
      <c r="DM92" s="24"/>
      <c r="DN92" s="24"/>
      <c r="DO92" s="363"/>
      <c r="DP92" s="24"/>
      <c r="DQ92" s="371"/>
      <c r="DR92" s="371"/>
      <c r="DS92" s="371"/>
      <c r="DT92" s="371"/>
      <c r="DU92" s="371"/>
      <c r="DV92" s="371"/>
      <c r="DW92" s="371"/>
      <c r="DX92" s="371"/>
      <c r="DY92" s="371"/>
      <c r="DZ92" s="371"/>
      <c r="EA92" s="371"/>
      <c r="EB92" s="371"/>
      <c r="EC92" s="371"/>
      <c r="ED92" s="371"/>
      <c r="EE92" s="371"/>
      <c r="EF92" s="371"/>
      <c r="EG92" s="371"/>
      <c r="EH92" s="371"/>
      <c r="EI92" s="371"/>
      <c r="EJ92" s="371"/>
      <c r="EK92" s="24"/>
      <c r="EL92" s="24"/>
      <c r="EM92" s="24"/>
      <c r="EN92" s="24"/>
      <c r="EO92" s="24"/>
      <c r="EP92" s="24"/>
      <c r="EQ92" s="24"/>
      <c r="ER92" s="24"/>
      <c r="ES92" s="24"/>
      <c r="ET92" s="24"/>
      <c r="EU92" s="24"/>
      <c r="EV92" s="24"/>
      <c r="EW92" s="24"/>
      <c r="EX92" s="24"/>
      <c r="EY92" s="373"/>
    </row>
    <row r="93" spans="1:155" x14ac:dyDescent="0.25">
      <c r="CJ93" s="396"/>
      <c r="CK93" s="24"/>
      <c r="CL93" s="24"/>
      <c r="CM93" s="359"/>
      <c r="CN93" s="359"/>
      <c r="CO93" s="358"/>
      <c r="CP93" s="356"/>
      <c r="CQ93" s="197"/>
      <c r="CR93" s="132" t="s">
        <v>108</v>
      </c>
      <c r="CS93" s="361"/>
      <c r="CT93" s="360">
        <f>IF($CX$96="x",DA96,IF($CX$97="x",DA97,IF($CX$98="x",DA98,IF($CX$99="x",DA99,IF($CX$100="x",DA100,IF($CX$101="x",DA101,IF($CX$102="x",DA102,IF($CX$103="x",DA103,))))))))</f>
        <v>0</v>
      </c>
      <c r="CU93" s="360">
        <f>IF($CX$96="x",DB96,IF($CX$97="x",DB97,IF($CX$98="x",DB98,IF($CX$99="x",DB99,IF($CX$100="x",DB100,IF($CX$101="x",DB101,IF($CX$102="x",DB102,IF($CX$103="x",DB103,))))))))</f>
        <v>0</v>
      </c>
      <c r="CV93" s="95"/>
      <c r="CW93" s="363"/>
      <c r="CX93" s="228" t="s">
        <v>139</v>
      </c>
      <c r="CY93" s="24"/>
      <c r="CZ93" s="363"/>
      <c r="DA93" s="24"/>
      <c r="DB93" s="24"/>
      <c r="DC93" s="363"/>
      <c r="DD93" s="24"/>
      <c r="DE93" s="24"/>
      <c r="DF93" s="363"/>
      <c r="DG93" s="24"/>
      <c r="DH93" s="24"/>
      <c r="DI93" s="363"/>
      <c r="DJ93" s="24"/>
      <c r="DK93" s="24"/>
      <c r="DL93" s="363"/>
      <c r="DM93" s="24"/>
      <c r="DN93" s="24"/>
      <c r="DO93" s="363"/>
      <c r="DP93" s="24"/>
      <c r="DQ93" s="371"/>
      <c r="DR93" s="371"/>
      <c r="DS93" s="371"/>
      <c r="DT93" s="371"/>
      <c r="DU93" s="371"/>
      <c r="DV93" s="371"/>
      <c r="DW93" s="371"/>
      <c r="DX93" s="371"/>
      <c r="DY93" s="371"/>
      <c r="DZ93" s="371"/>
      <c r="EA93" s="371"/>
      <c r="EB93" s="371"/>
      <c r="EC93" s="371"/>
      <c r="ED93" s="371"/>
      <c r="EE93" s="371"/>
      <c r="EF93" s="371"/>
      <c r="EG93" s="371"/>
      <c r="EH93" s="371"/>
      <c r="EI93" s="371"/>
      <c r="EJ93" s="371"/>
      <c r="EK93" s="24"/>
      <c r="EL93" s="24"/>
      <c r="EM93" s="24"/>
      <c r="EN93" s="24"/>
      <c r="EO93" s="24"/>
      <c r="EP93" s="24"/>
      <c r="EQ93" s="24"/>
      <c r="ER93" s="371"/>
      <c r="ES93" s="371"/>
      <c r="ET93" s="371"/>
      <c r="EU93" s="371"/>
      <c r="EV93" s="371"/>
      <c r="EW93" s="371"/>
      <c r="EX93" s="371"/>
      <c r="EY93" s="372"/>
    </row>
    <row r="94" spans="1:155" ht="19.5" thickBot="1" x14ac:dyDescent="0.3">
      <c r="CJ94" s="396"/>
      <c r="CK94" s="24"/>
      <c r="CL94" s="24"/>
      <c r="CM94" s="24"/>
      <c r="CN94" s="24"/>
      <c r="CO94" s="24"/>
      <c r="CP94" s="24"/>
      <c r="CQ94" s="197"/>
      <c r="CR94" s="132" t="s">
        <v>33</v>
      </c>
      <c r="CS94" s="361"/>
      <c r="CT94" s="360">
        <f>IF($CX$96="x",DC96,IF($CX$97="x",DC97,IF($CX$98="x",DC98,IF($CX$99="x",DC99,IF($CX$100="x",DC100,IF($CX$101="x",DC101,IF($CX$102="x",DC102,IF($CX$103="x",DC103,))))))))</f>
        <v>0</v>
      </c>
      <c r="CU94" s="360">
        <f>IF($CX$96="x",DD96,IF($CX$97="x",DD97,IF($CX$98="x",DD98,IF($CX$99="x",DD99,IF($CX$100="x",DD100,IF($CX$101="x",DD101,IF($CX$102="x",DD102,IF($CX$103="x",DD103,))))))))</f>
        <v>0</v>
      </c>
      <c r="CV94" s="95"/>
      <c r="CW94" s="363"/>
      <c r="CX94" s="228" t="s">
        <v>137</v>
      </c>
      <c r="CY94" s="24"/>
      <c r="CZ94" s="363"/>
      <c r="DA94" s="24"/>
      <c r="DB94" s="24"/>
      <c r="DC94" s="363"/>
      <c r="DD94" s="24"/>
      <c r="DE94" s="24"/>
      <c r="DF94" s="363"/>
      <c r="DG94" s="24"/>
      <c r="DH94" s="24"/>
      <c r="DI94" s="363"/>
      <c r="DJ94" s="24"/>
      <c r="DK94" s="24"/>
      <c r="DL94" s="363"/>
      <c r="DM94" s="24"/>
      <c r="DN94" s="24"/>
      <c r="DO94" s="363"/>
      <c r="DP94" s="24"/>
      <c r="DQ94" s="371"/>
      <c r="DR94" s="371" t="s">
        <v>164</v>
      </c>
      <c r="DS94" s="371"/>
      <c r="DT94" s="371"/>
      <c r="DU94" s="371"/>
      <c r="DV94" s="371"/>
      <c r="DW94" s="371"/>
      <c r="DX94" s="371"/>
      <c r="DY94" s="371"/>
      <c r="DZ94" s="371"/>
      <c r="EA94" s="371"/>
      <c r="EB94" s="371"/>
      <c r="EC94" s="371"/>
      <c r="ED94" s="371"/>
      <c r="EE94" s="371"/>
      <c r="EF94" s="371"/>
      <c r="EG94" s="371"/>
      <c r="EH94" s="371"/>
      <c r="EI94" s="371" t="s">
        <v>165</v>
      </c>
      <c r="EJ94" s="371"/>
      <c r="EK94" s="24"/>
      <c r="EL94" s="24"/>
      <c r="EM94" s="24"/>
      <c r="EN94" s="24"/>
      <c r="EO94" s="24"/>
      <c r="EP94" s="24"/>
      <c r="EQ94" s="24"/>
      <c r="ER94" s="371"/>
      <c r="ES94" s="371"/>
      <c r="ET94" s="371"/>
      <c r="EU94" s="371"/>
      <c r="EV94" s="371"/>
      <c r="EW94" s="371"/>
      <c r="EX94" s="371"/>
      <c r="EY94" s="372"/>
    </row>
    <row r="95" spans="1:155" ht="19.5" thickBot="1" x14ac:dyDescent="0.3">
      <c r="CJ95" s="396"/>
      <c r="CK95" s="24"/>
      <c r="CL95" s="24"/>
      <c r="CM95" s="24"/>
      <c r="CN95" s="24"/>
      <c r="CO95" s="24"/>
      <c r="CP95" s="24"/>
      <c r="CQ95" s="197"/>
      <c r="CR95" s="132" t="s">
        <v>34</v>
      </c>
      <c r="CS95" s="361"/>
      <c r="CT95" s="360">
        <f>IF($CX$96="x",DE96,IF($CX$97="x",DE97,IF($CX$98="x",DE98,IF($CX$99="x",DE99,IF($CX$100="x",DE100,IF($CX$101="x",DE101,IF($CX$102="x",DE102,IF($CX$103="x",DE103,))))))))</f>
        <v>0</v>
      </c>
      <c r="CU95" s="360">
        <f>IF($CX$96="x",DF96,IF($CX$97="x",DF97,IF($CX$98="x",DF98,IF($CX$99="x",DF99,IF($CX$100="x",DF100,IF($CX$101="x",DF101,IF($CX$102="x",DF102,IF($CX$103="x",DF103,))))))))</f>
        <v>0</v>
      </c>
      <c r="CV95" s="95"/>
      <c r="CW95" s="363"/>
      <c r="CX95" s="213" t="s">
        <v>140</v>
      </c>
      <c r="CY95" s="24"/>
      <c r="CZ95" s="314">
        <f>Kalenderjahr</f>
        <v>2017</v>
      </c>
      <c r="DA95" s="408" t="s">
        <v>108</v>
      </c>
      <c r="DB95" s="409"/>
      <c r="DC95" s="411" t="s">
        <v>109</v>
      </c>
      <c r="DD95" s="411"/>
      <c r="DE95" s="409" t="s">
        <v>110</v>
      </c>
      <c r="DF95" s="409"/>
      <c r="DG95" s="409" t="s">
        <v>111</v>
      </c>
      <c r="DH95" s="409"/>
      <c r="DI95" s="411" t="s">
        <v>112</v>
      </c>
      <c r="DJ95" s="411"/>
      <c r="DK95" s="409" t="s">
        <v>113</v>
      </c>
      <c r="DL95" s="409"/>
      <c r="DM95" s="409" t="s">
        <v>108</v>
      </c>
      <c r="DN95" s="410"/>
      <c r="DO95" s="363"/>
      <c r="DP95" s="24"/>
      <c r="DQ95" s="315">
        <v>2016</v>
      </c>
      <c r="DR95" s="412" t="s">
        <v>108</v>
      </c>
      <c r="DS95" s="413"/>
      <c r="DT95" s="414" t="s">
        <v>109</v>
      </c>
      <c r="DU95" s="414"/>
      <c r="DV95" s="413" t="s">
        <v>110</v>
      </c>
      <c r="DW95" s="413"/>
      <c r="DX95" s="413" t="s">
        <v>111</v>
      </c>
      <c r="DY95" s="413"/>
      <c r="DZ95" s="414" t="s">
        <v>112</v>
      </c>
      <c r="EA95" s="414"/>
      <c r="EB95" s="413" t="s">
        <v>113</v>
      </c>
      <c r="EC95" s="413"/>
      <c r="ED95" s="413" t="s">
        <v>108</v>
      </c>
      <c r="EE95" s="416"/>
      <c r="EF95" s="371"/>
      <c r="EG95" s="24"/>
      <c r="EH95" s="315">
        <v>2017</v>
      </c>
      <c r="EI95" s="412" t="s">
        <v>108</v>
      </c>
      <c r="EJ95" s="413"/>
      <c r="EK95" s="414" t="s">
        <v>109</v>
      </c>
      <c r="EL95" s="414"/>
      <c r="EM95" s="413" t="s">
        <v>110</v>
      </c>
      <c r="EN95" s="413"/>
      <c r="EO95" s="413" t="s">
        <v>111</v>
      </c>
      <c r="EP95" s="413"/>
      <c r="EQ95" s="414" t="s">
        <v>112</v>
      </c>
      <c r="ER95" s="414"/>
      <c r="ES95" s="413" t="s">
        <v>113</v>
      </c>
      <c r="ET95" s="413"/>
      <c r="EU95" s="413" t="s">
        <v>108</v>
      </c>
      <c r="EV95" s="416"/>
      <c r="EW95" s="371"/>
      <c r="EX95" s="371"/>
      <c r="EY95" s="372"/>
    </row>
    <row r="96" spans="1:155" x14ac:dyDescent="0.25">
      <c r="CJ96" s="396"/>
      <c r="CK96" s="24"/>
      <c r="CL96" s="24"/>
      <c r="CM96" s="24"/>
      <c r="CN96" s="24"/>
      <c r="CO96" s="24"/>
      <c r="CP96" s="24"/>
      <c r="CQ96" s="197"/>
      <c r="CR96" s="132" t="s">
        <v>37</v>
      </c>
      <c r="CS96" s="361"/>
      <c r="CT96" s="360">
        <f>IF($CX$96="x",DG96,IF($CX$97="x",DG97,IF($CX$98="x",DG98,IF($CX$99="x",DG99,IF($CX$100="x",DG100,IF($CX$101="x",DG101,IF($CX$102="x",DG102,IF($CX$103="x",DG103,))))))))</f>
        <v>0</v>
      </c>
      <c r="CU96" s="360">
        <f>IF($CX$96="x",DH96,IF($CX$97="x",DH97,IF($CX$98="x",DH98,IF($CX$99="x",DH99,IF($CX$100="x",DH100,IF($CX$101="x",DH101,IF($CX$102="x",DH102,IF($CX$103="x",DH103,))))))))</f>
        <v>0</v>
      </c>
      <c r="CV96" s="64"/>
      <c r="CW96" s="393" t="s">
        <v>95</v>
      </c>
      <c r="CX96" s="264"/>
      <c r="CY96" s="402" t="s">
        <v>38</v>
      </c>
      <c r="CZ96" s="402"/>
      <c r="DA96" s="313">
        <f t="shared" ref="DA96:DA111" si="13">IF(Kalenderjahr=$DQ$95,DR96,IF(Kalenderjahr=$EH$95,EI96,"-"))</f>
        <v>42736</v>
      </c>
      <c r="DB96" s="313">
        <f t="shared" ref="DB96:DB111" si="14">IF(Kalenderjahr=$DQ$95,DS96,IF(Kalenderjahr=$EH$95,EJ96,"-"))</f>
        <v>42742</v>
      </c>
      <c r="DC96" s="313" t="str">
        <f t="shared" ref="DC96:DC111" si="15">IF(Kalenderjahr=$DQ$95,DT96,IF(Kalenderjahr=$EH$95,EK96,"-"))</f>
        <v>-</v>
      </c>
      <c r="DD96" s="313" t="str">
        <f t="shared" ref="DD96:DD111" si="16">IF(Kalenderjahr=$DQ$95,DU96,IF(Kalenderjahr=$EH$95,EL96,"-"))</f>
        <v>-</v>
      </c>
      <c r="DE96" s="313">
        <f t="shared" ref="DE96:DE111" si="17">IF(Kalenderjahr=$DQ$95,DV96,IF(Kalenderjahr=$EH$95,EM96,"-"))</f>
        <v>42835</v>
      </c>
      <c r="DF96" s="313">
        <f t="shared" ref="DF96:DF111" si="18">IF(Kalenderjahr=$DQ$95,DW96,IF(Kalenderjahr=$EH$95,EN96,"-"))</f>
        <v>42846</v>
      </c>
      <c r="DG96" s="313">
        <f t="shared" ref="DG96:DG111" si="19">IF(Kalenderjahr=$DQ$95,DX96,IF(Kalenderjahr=$EH$95,EO96,"-"))</f>
        <v>42892</v>
      </c>
      <c r="DH96" s="313">
        <f t="shared" ref="DH96:DH111" si="20">IF(Kalenderjahr=$DQ$95,DY96,IF(Kalenderjahr=$EH$95,EP96,"-"))</f>
        <v>42902</v>
      </c>
      <c r="DI96" s="313">
        <f t="shared" ref="DI96:DI111" si="21">IF(Kalenderjahr=$DQ$95,DZ96,IF(Kalenderjahr=$EH$95,EQ96,"-"))</f>
        <v>42943</v>
      </c>
      <c r="DJ96" s="313">
        <f t="shared" ref="DJ96:DJ111" si="22">IF(Kalenderjahr=$DQ$95,EA96,IF(Kalenderjahr=$EH$95,ER96,"-"))</f>
        <v>42987</v>
      </c>
      <c r="DK96" s="313">
        <f t="shared" ref="DK96:DK111" si="23">IF(Kalenderjahr=$DQ$95,EB96,IF(Kalenderjahr=$EH$95,ES96,"-"))</f>
        <v>43038</v>
      </c>
      <c r="DL96" s="313">
        <f t="shared" ref="DL96:DL111" si="24">IF(Kalenderjahr=$DQ$95,EC96,IF(Kalenderjahr=$EH$95,ET96,"-"))</f>
        <v>43042</v>
      </c>
      <c r="DM96" s="313">
        <f t="shared" ref="DM96:DM111" si="25">IF(Kalenderjahr=$DQ$95,ED96,IF(Kalenderjahr=$EH$95,EU96,"-"))</f>
        <v>43091</v>
      </c>
      <c r="DN96" s="350">
        <f t="shared" ref="DN96:DN111" si="26">IF(Kalenderjahr=$DQ$95,EE96,IF(Kalenderjahr=$EH$95,EV96,"-"))</f>
        <v>43105</v>
      </c>
      <c r="DO96" s="363"/>
      <c r="DP96" s="401" t="s">
        <v>38</v>
      </c>
      <c r="DQ96" s="401"/>
      <c r="DR96" s="308">
        <v>42370</v>
      </c>
      <c r="DS96" s="308">
        <v>42378</v>
      </c>
      <c r="DT96" s="308" t="s">
        <v>107</v>
      </c>
      <c r="DU96" s="309" t="s">
        <v>107</v>
      </c>
      <c r="DV96" s="308">
        <v>42453</v>
      </c>
      <c r="DW96" s="308">
        <v>42462</v>
      </c>
      <c r="DX96" s="308">
        <v>42507</v>
      </c>
      <c r="DY96" s="308">
        <v>42518</v>
      </c>
      <c r="DZ96" s="308">
        <v>42579</v>
      </c>
      <c r="EA96" s="308">
        <v>42623</v>
      </c>
      <c r="EB96" s="308">
        <v>42674</v>
      </c>
      <c r="EC96" s="308">
        <v>42678</v>
      </c>
      <c r="ED96" s="308">
        <v>42727</v>
      </c>
      <c r="EE96" s="310">
        <v>42742</v>
      </c>
      <c r="EF96" s="371"/>
      <c r="EG96" s="423" t="s">
        <v>38</v>
      </c>
      <c r="EH96" s="401"/>
      <c r="EI96" s="308">
        <v>42736</v>
      </c>
      <c r="EJ96" s="308">
        <v>42742</v>
      </c>
      <c r="EK96" s="308" t="s">
        <v>107</v>
      </c>
      <c r="EL96" s="308" t="s">
        <v>107</v>
      </c>
      <c r="EM96" s="308">
        <v>42835</v>
      </c>
      <c r="EN96" s="308">
        <v>42846</v>
      </c>
      <c r="EO96" s="308">
        <v>42892</v>
      </c>
      <c r="EP96" s="308">
        <v>42902</v>
      </c>
      <c r="EQ96" s="308">
        <v>42943</v>
      </c>
      <c r="ER96" s="308">
        <v>42987</v>
      </c>
      <c r="ES96" s="308">
        <v>43038</v>
      </c>
      <c r="ET96" s="308">
        <v>43042</v>
      </c>
      <c r="EU96" s="308">
        <v>43091</v>
      </c>
      <c r="EV96" s="310">
        <v>43105</v>
      </c>
      <c r="EW96" s="371"/>
      <c r="EX96" s="371"/>
      <c r="EY96" s="372"/>
    </row>
    <row r="97" spans="88:155" ht="19.5" thickBot="1" x14ac:dyDescent="0.3">
      <c r="CJ97" s="396"/>
      <c r="CK97" s="24"/>
      <c r="CL97" s="375"/>
      <c r="CM97" s="24"/>
      <c r="CN97" s="24"/>
      <c r="CO97" s="24"/>
      <c r="CP97" s="24"/>
      <c r="CQ97" s="197"/>
      <c r="CR97" s="132" t="s">
        <v>39</v>
      </c>
      <c r="CS97" s="361"/>
      <c r="CT97" s="360">
        <f>IF($CX$96="x",DI96,IF($CX$97="x",DI97,IF($CX$98="x",DI98,IF($CX$99="x",DI99,IF($CX$100="x",DI100,IF($CX$101="x",DI101,IF($CX$102="x",DI102,IF($CX$103="x",DI103,))))))))</f>
        <v>0</v>
      </c>
      <c r="CU97" s="360">
        <f>IF($CX$96="x",DJ96,IF($CX$97="x",DJ97,IF($CX$98="x",DJ98,IF($CX$99="x",DJ99,IF($CX$100="x",DJ100,IF($CX$101="x",DJ101,IF($CX$102="x",DJ102,IF($CX$103="x",DJ103,))))))))</f>
        <v>0</v>
      </c>
      <c r="CV97" s="64"/>
      <c r="CW97" s="394"/>
      <c r="CX97" s="265"/>
      <c r="CY97" s="404" t="s">
        <v>82</v>
      </c>
      <c r="CZ97" s="404"/>
      <c r="DA97" s="313">
        <f t="shared" si="13"/>
        <v>42736</v>
      </c>
      <c r="DB97" s="313">
        <f t="shared" si="14"/>
        <v>42740</v>
      </c>
      <c r="DC97" s="313">
        <f t="shared" si="15"/>
        <v>42793</v>
      </c>
      <c r="DD97" s="313">
        <f t="shared" si="16"/>
        <v>42797</v>
      </c>
      <c r="DE97" s="313">
        <f t="shared" si="17"/>
        <v>42835</v>
      </c>
      <c r="DF97" s="313">
        <f t="shared" si="18"/>
        <v>42847</v>
      </c>
      <c r="DG97" s="313">
        <f t="shared" si="19"/>
        <v>42892</v>
      </c>
      <c r="DH97" s="313">
        <f t="shared" si="20"/>
        <v>42902</v>
      </c>
      <c r="DI97" s="313">
        <f t="shared" si="21"/>
        <v>42945</v>
      </c>
      <c r="DJ97" s="313">
        <f t="shared" si="22"/>
        <v>42989</v>
      </c>
      <c r="DK97" s="313">
        <f t="shared" si="23"/>
        <v>43038</v>
      </c>
      <c r="DL97" s="313">
        <f t="shared" si="24"/>
        <v>43042</v>
      </c>
      <c r="DM97" s="313">
        <f t="shared" si="25"/>
        <v>43100</v>
      </c>
      <c r="DN97" s="350">
        <f t="shared" si="26"/>
        <v>43105</v>
      </c>
      <c r="DO97" s="363"/>
      <c r="DP97" s="400" t="s">
        <v>82</v>
      </c>
      <c r="DQ97" s="400"/>
      <c r="DR97" s="308">
        <v>42370</v>
      </c>
      <c r="DS97" s="308">
        <v>42374</v>
      </c>
      <c r="DT97" s="308">
        <v>42408</v>
      </c>
      <c r="DU97" s="308">
        <v>42412</v>
      </c>
      <c r="DV97" s="308">
        <v>42450</v>
      </c>
      <c r="DW97" s="308">
        <v>42461</v>
      </c>
      <c r="DX97" s="308">
        <v>42507</v>
      </c>
      <c r="DY97" s="308">
        <v>42518</v>
      </c>
      <c r="DZ97" s="308">
        <v>42581</v>
      </c>
      <c r="EA97" s="308">
        <v>42625</v>
      </c>
      <c r="EB97" s="308">
        <v>42674</v>
      </c>
      <c r="EC97" s="308">
        <v>42678</v>
      </c>
      <c r="ED97" s="308">
        <v>42728</v>
      </c>
      <c r="EE97" s="310">
        <v>42740</v>
      </c>
      <c r="EF97" s="371"/>
      <c r="EG97" s="405" t="s">
        <v>82</v>
      </c>
      <c r="EH97" s="400"/>
      <c r="EI97" s="308">
        <v>42736</v>
      </c>
      <c r="EJ97" s="308">
        <v>42740</v>
      </c>
      <c r="EK97" s="308">
        <v>42793</v>
      </c>
      <c r="EL97" s="308">
        <v>42797</v>
      </c>
      <c r="EM97" s="308">
        <v>42835</v>
      </c>
      <c r="EN97" s="308">
        <v>42847</v>
      </c>
      <c r="EO97" s="308">
        <v>42892</v>
      </c>
      <c r="EP97" s="308">
        <v>42902</v>
      </c>
      <c r="EQ97" s="308">
        <v>42945</v>
      </c>
      <c r="ER97" s="308">
        <v>42989</v>
      </c>
      <c r="ES97" s="308">
        <v>43038</v>
      </c>
      <c r="ET97" s="308">
        <v>43042</v>
      </c>
      <c r="EU97" s="308">
        <v>43100</v>
      </c>
      <c r="EV97" s="310">
        <v>43105</v>
      </c>
      <c r="EW97" s="371"/>
      <c r="EX97" s="371"/>
      <c r="EY97" s="372"/>
    </row>
    <row r="98" spans="88:155" ht="19.5" thickBot="1" x14ac:dyDescent="0.3">
      <c r="CJ98" s="396"/>
      <c r="CK98" s="24"/>
      <c r="CL98" s="209" t="s">
        <v>133</v>
      </c>
      <c r="CM98" s="212" t="str">
        <f>IF(CR91&lt;&gt;"Ferien für: keine Auswahl",CR91,CR107)</f>
        <v>Nordrhein-Westfalen</v>
      </c>
      <c r="CN98" s="210"/>
      <c r="CO98" s="211"/>
      <c r="CP98" s="24"/>
      <c r="CQ98" s="197"/>
      <c r="CR98" s="132" t="s">
        <v>40</v>
      </c>
      <c r="CS98" s="361"/>
      <c r="CT98" s="360">
        <f>IF($CX$96="x",DK96,IF($CX$97="x",DK97,IF($CX$98="x",DK98,IF($CX$99="x",DK99,IF($CX$100="x",DK100,IF($CX$101="x",DK101,IF($CX$102="x",DK102,IF($CX$103="x",DK103,))))))))</f>
        <v>0</v>
      </c>
      <c r="CU98" s="360">
        <f>IF($CX$96="x",DL96,IF($CX$97="x",DL97,IF($CX$98="x",DL98,IF($CX$99="x",DL99,IF($CX$100="x",DL100,IF($CX$101="x",DL101,IF($CX$102="x",DL102,IF($CX$103="x",DL103,))))))))</f>
        <v>0</v>
      </c>
      <c r="CV98" s="64"/>
      <c r="CW98" s="394"/>
      <c r="CX98" s="265"/>
      <c r="CY98" s="404" t="s">
        <v>45</v>
      </c>
      <c r="CZ98" s="404"/>
      <c r="DA98" s="313">
        <f t="shared" si="13"/>
        <v>42736</v>
      </c>
      <c r="DB98" s="313">
        <f t="shared" si="14"/>
        <v>42738</v>
      </c>
      <c r="DC98" s="313">
        <f t="shared" si="15"/>
        <v>42765</v>
      </c>
      <c r="DD98" s="313">
        <f t="shared" si="16"/>
        <v>42770</v>
      </c>
      <c r="DE98" s="313">
        <f t="shared" si="17"/>
        <v>42835</v>
      </c>
      <c r="DF98" s="313">
        <f t="shared" si="18"/>
        <v>42843</v>
      </c>
      <c r="DG98" s="313">
        <f t="shared" si="19"/>
        <v>42892</v>
      </c>
      <c r="DH98" s="313">
        <f t="shared" si="20"/>
        <v>42895</v>
      </c>
      <c r="DI98" s="313">
        <f t="shared" si="21"/>
        <v>42936</v>
      </c>
      <c r="DJ98" s="313">
        <f t="shared" si="22"/>
        <v>42979</v>
      </c>
      <c r="DK98" s="313">
        <f t="shared" si="23"/>
        <v>43031</v>
      </c>
      <c r="DL98" s="313">
        <f t="shared" si="24"/>
        <v>43043</v>
      </c>
      <c r="DM98" s="313">
        <f t="shared" si="25"/>
        <v>43090</v>
      </c>
      <c r="DN98" s="350">
        <f t="shared" si="26"/>
        <v>43102</v>
      </c>
      <c r="DO98" s="363"/>
      <c r="DP98" s="400" t="s">
        <v>45</v>
      </c>
      <c r="DQ98" s="400"/>
      <c r="DR98" s="308">
        <v>42370</v>
      </c>
      <c r="DS98" s="308">
        <v>42371</v>
      </c>
      <c r="DT98" s="308">
        <v>42401</v>
      </c>
      <c r="DU98" s="308">
        <v>42406</v>
      </c>
      <c r="DV98" s="308">
        <v>42450</v>
      </c>
      <c r="DW98" s="308">
        <v>42462</v>
      </c>
      <c r="DX98" s="308">
        <v>42507</v>
      </c>
      <c r="DY98" s="308">
        <v>42508</v>
      </c>
      <c r="DZ98" s="308">
        <v>42572</v>
      </c>
      <c r="EA98" s="308">
        <v>42615</v>
      </c>
      <c r="EB98" s="308">
        <v>42660</v>
      </c>
      <c r="EC98" s="308">
        <v>42671</v>
      </c>
      <c r="ED98" s="308">
        <v>42727</v>
      </c>
      <c r="EE98" s="310">
        <v>42738</v>
      </c>
      <c r="EF98" s="371"/>
      <c r="EG98" s="405" t="s">
        <v>45</v>
      </c>
      <c r="EH98" s="400"/>
      <c r="EI98" s="308">
        <v>42736</v>
      </c>
      <c r="EJ98" s="308">
        <v>42738</v>
      </c>
      <c r="EK98" s="308">
        <v>42765</v>
      </c>
      <c r="EL98" s="308">
        <v>42770</v>
      </c>
      <c r="EM98" s="308">
        <v>42835</v>
      </c>
      <c r="EN98" s="308">
        <v>42843</v>
      </c>
      <c r="EO98" s="308">
        <v>42892</v>
      </c>
      <c r="EP98" s="308">
        <v>42895</v>
      </c>
      <c r="EQ98" s="308">
        <v>42936</v>
      </c>
      <c r="ER98" s="308">
        <v>42979</v>
      </c>
      <c r="ES98" s="308">
        <v>43031</v>
      </c>
      <c r="ET98" s="308">
        <v>43043</v>
      </c>
      <c r="EU98" s="308">
        <v>43090</v>
      </c>
      <c r="EV98" s="310">
        <v>43102</v>
      </c>
      <c r="EW98" s="371"/>
      <c r="EX98" s="371"/>
      <c r="EY98" s="372"/>
    </row>
    <row r="99" spans="88:155" x14ac:dyDescent="0.25">
      <c r="CJ99" s="396"/>
      <c r="CK99" s="24"/>
      <c r="CL99" s="241" t="s">
        <v>32</v>
      </c>
      <c r="CM99" s="242"/>
      <c r="CN99" s="243" t="s">
        <v>36</v>
      </c>
      <c r="CO99" s="244" t="s">
        <v>35</v>
      </c>
      <c r="CP99" s="24"/>
      <c r="CQ99" s="197"/>
      <c r="CR99" s="132" t="s">
        <v>41</v>
      </c>
      <c r="CS99" s="361"/>
      <c r="CT99" s="360">
        <f>IF($CX$96="x",DM96,IF($CX$97="x",DM97,IF($CX$98="x",DM98,IF($CX$99="x",DM99,IF($CX$100="x",DM100,IF($CX$101="x",DM101,IF($CX$102="x",DM102,IF($CX$103="x",DM103,))))))))</f>
        <v>0</v>
      </c>
      <c r="CU99" s="360">
        <f>IF($CX$96="x",DN96,IF($CX$97="x",DN97,IF($CX$98="x",DN98,IF($CX$99="x",DN99,IF($CX$100="x",DN100,IF($CX$101="x",DN101,IF($CX$102="x",DN102,IF($CX$103="x",DN103,))))))))</f>
        <v>0</v>
      </c>
      <c r="CV99" s="64"/>
      <c r="CW99" s="394"/>
      <c r="CX99" s="265"/>
      <c r="CY99" s="404" t="s">
        <v>46</v>
      </c>
      <c r="CZ99" s="404"/>
      <c r="DA99" s="313">
        <f t="shared" si="13"/>
        <v>42736</v>
      </c>
      <c r="DB99" s="313">
        <f t="shared" si="14"/>
        <v>42738</v>
      </c>
      <c r="DC99" s="313">
        <f t="shared" si="15"/>
        <v>42765</v>
      </c>
      <c r="DD99" s="313">
        <f t="shared" si="16"/>
        <v>42770</v>
      </c>
      <c r="DE99" s="313">
        <f t="shared" si="17"/>
        <v>42835</v>
      </c>
      <c r="DF99" s="313">
        <f t="shared" si="18"/>
        <v>42847</v>
      </c>
      <c r="DG99" s="313">
        <f t="shared" si="19"/>
        <v>42881</v>
      </c>
      <c r="DH99" s="313">
        <f t="shared" si="20"/>
        <v>42881</v>
      </c>
      <c r="DI99" s="313">
        <f t="shared" si="21"/>
        <v>42936</v>
      </c>
      <c r="DJ99" s="313">
        <f t="shared" si="22"/>
        <v>42979</v>
      </c>
      <c r="DK99" s="313">
        <f t="shared" si="23"/>
        <v>43031</v>
      </c>
      <c r="DL99" s="313">
        <f t="shared" si="24"/>
        <v>43043</v>
      </c>
      <c r="DM99" s="313">
        <f t="shared" si="25"/>
        <v>43090</v>
      </c>
      <c r="DN99" s="350">
        <f t="shared" si="26"/>
        <v>43102</v>
      </c>
      <c r="DO99" s="363"/>
      <c r="DP99" s="400" t="s">
        <v>46</v>
      </c>
      <c r="DQ99" s="400"/>
      <c r="DR99" s="308">
        <v>42370</v>
      </c>
      <c r="DS99" s="308">
        <v>42371</v>
      </c>
      <c r="DT99" s="308">
        <v>42401</v>
      </c>
      <c r="DU99" s="308">
        <v>42406</v>
      </c>
      <c r="DV99" s="308">
        <v>42452</v>
      </c>
      <c r="DW99" s="308">
        <v>42462</v>
      </c>
      <c r="DX99" s="308">
        <v>42507</v>
      </c>
      <c r="DY99" s="308">
        <v>42507</v>
      </c>
      <c r="DZ99" s="308">
        <v>42572</v>
      </c>
      <c r="EA99" s="308">
        <v>42616</v>
      </c>
      <c r="EB99" s="308">
        <v>42660</v>
      </c>
      <c r="EC99" s="308">
        <v>42671</v>
      </c>
      <c r="ED99" s="308">
        <v>42727</v>
      </c>
      <c r="EE99" s="310">
        <v>42738</v>
      </c>
      <c r="EF99" s="371"/>
      <c r="EG99" s="405" t="s">
        <v>46</v>
      </c>
      <c r="EH99" s="400"/>
      <c r="EI99" s="308">
        <v>42736</v>
      </c>
      <c r="EJ99" s="308">
        <v>42738</v>
      </c>
      <c r="EK99" s="308">
        <v>42765</v>
      </c>
      <c r="EL99" s="308">
        <v>42770</v>
      </c>
      <c r="EM99" s="308">
        <v>42835</v>
      </c>
      <c r="EN99" s="308">
        <v>42847</v>
      </c>
      <c r="EO99" s="308">
        <v>42881</v>
      </c>
      <c r="EP99" s="308">
        <v>42881</v>
      </c>
      <c r="EQ99" s="308">
        <v>42936</v>
      </c>
      <c r="ER99" s="308">
        <v>42979</v>
      </c>
      <c r="ES99" s="308">
        <v>43031</v>
      </c>
      <c r="ET99" s="308">
        <v>43043</v>
      </c>
      <c r="EU99" s="308">
        <v>43090</v>
      </c>
      <c r="EV99" s="310">
        <v>43102</v>
      </c>
      <c r="EW99" s="371"/>
      <c r="EX99" s="371"/>
      <c r="EY99" s="372"/>
    </row>
    <row r="100" spans="88:155" x14ac:dyDescent="0.25">
      <c r="CJ100" s="396"/>
      <c r="CK100" s="24"/>
      <c r="CL100" s="140" t="s">
        <v>108</v>
      </c>
      <c r="CM100" s="141"/>
      <c r="CN100" s="136">
        <f t="shared" ref="CN100:CN108" si="27">IF($CR$91&lt;&gt;"Ferien für: keine Auswahl",CT93,CT109)</f>
        <v>42736</v>
      </c>
      <c r="CO100" s="137">
        <f t="shared" ref="CO100:CO108" si="28">IF($CR$91&lt;&gt;"Ferien für: keine Auswahl",CU93,CU109)</f>
        <v>42741</v>
      </c>
      <c r="CP100" s="24"/>
      <c r="CQ100" s="197"/>
      <c r="CR100" s="132" t="s">
        <v>42</v>
      </c>
      <c r="CS100" s="361"/>
      <c r="CT100" s="267"/>
      <c r="CU100" s="267"/>
      <c r="CV100" s="317" t="s">
        <v>166</v>
      </c>
      <c r="CW100" s="394"/>
      <c r="CX100" s="265"/>
      <c r="CY100" s="404" t="s">
        <v>47</v>
      </c>
      <c r="CZ100" s="404"/>
      <c r="DA100" s="313">
        <f t="shared" si="13"/>
        <v>42736</v>
      </c>
      <c r="DB100" s="313">
        <f t="shared" si="14"/>
        <v>42741</v>
      </c>
      <c r="DC100" s="313">
        <f t="shared" si="15"/>
        <v>42765</v>
      </c>
      <c r="DD100" s="313">
        <f t="shared" si="16"/>
        <v>42835</v>
      </c>
      <c r="DE100" s="313">
        <f t="shared" si="17"/>
        <v>42835</v>
      </c>
      <c r="DF100" s="313">
        <f t="shared" si="18"/>
        <v>42847</v>
      </c>
      <c r="DG100" s="313">
        <f t="shared" si="19"/>
        <v>42892</v>
      </c>
      <c r="DH100" s="313">
        <f t="shared" si="20"/>
        <v>42892</v>
      </c>
      <c r="DI100" s="313">
        <f t="shared" si="21"/>
        <v>42908</v>
      </c>
      <c r="DJ100" s="313">
        <f t="shared" si="22"/>
        <v>42949</v>
      </c>
      <c r="DK100" s="313">
        <f t="shared" si="23"/>
        <v>43010</v>
      </c>
      <c r="DL100" s="313">
        <f t="shared" si="24"/>
        <v>43022</v>
      </c>
      <c r="DM100" s="313">
        <f t="shared" si="25"/>
        <v>43092</v>
      </c>
      <c r="DN100" s="350">
        <f t="shared" si="26"/>
        <v>43106</v>
      </c>
      <c r="DO100" s="363"/>
      <c r="DP100" s="400" t="s">
        <v>47</v>
      </c>
      <c r="DQ100" s="400"/>
      <c r="DR100" s="308">
        <v>42370</v>
      </c>
      <c r="DS100" s="308">
        <v>42375</v>
      </c>
      <c r="DT100" s="308">
        <v>42397</v>
      </c>
      <c r="DU100" s="308">
        <v>42398</v>
      </c>
      <c r="DV100" s="308">
        <v>42447</v>
      </c>
      <c r="DW100" s="308">
        <v>42462</v>
      </c>
      <c r="DX100" s="308">
        <v>42507</v>
      </c>
      <c r="DY100" s="308">
        <v>42507</v>
      </c>
      <c r="DZ100" s="308">
        <v>42544</v>
      </c>
      <c r="EA100" s="308">
        <v>42585</v>
      </c>
      <c r="EB100" s="308">
        <v>42647</v>
      </c>
      <c r="EC100" s="308">
        <v>42658</v>
      </c>
      <c r="ED100" s="308">
        <v>42725</v>
      </c>
      <c r="EE100" s="310">
        <v>42741</v>
      </c>
      <c r="EF100" s="371"/>
      <c r="EG100" s="405" t="s">
        <v>47</v>
      </c>
      <c r="EH100" s="400"/>
      <c r="EI100" s="308">
        <v>42736</v>
      </c>
      <c r="EJ100" s="308">
        <v>42741</v>
      </c>
      <c r="EK100" s="308">
        <v>42765</v>
      </c>
      <c r="EL100" s="308">
        <v>42835</v>
      </c>
      <c r="EM100" s="308">
        <v>42835</v>
      </c>
      <c r="EN100" s="308">
        <v>42847</v>
      </c>
      <c r="EO100" s="308">
        <v>42892</v>
      </c>
      <c r="EP100" s="308">
        <v>42892</v>
      </c>
      <c r="EQ100" s="308">
        <v>42908</v>
      </c>
      <c r="ER100" s="308">
        <v>42949</v>
      </c>
      <c r="ES100" s="308">
        <v>43010</v>
      </c>
      <c r="ET100" s="308">
        <v>43022</v>
      </c>
      <c r="EU100" s="308">
        <v>43092</v>
      </c>
      <c r="EV100" s="310">
        <v>43106</v>
      </c>
      <c r="EW100" s="371"/>
      <c r="EX100" s="371"/>
      <c r="EY100" s="372"/>
    </row>
    <row r="101" spans="88:155" x14ac:dyDescent="0.25">
      <c r="CJ101" s="396"/>
      <c r="CK101" s="24"/>
      <c r="CL101" s="140" t="s">
        <v>33</v>
      </c>
      <c r="CM101" s="141"/>
      <c r="CN101" s="136" t="str">
        <f t="shared" si="27"/>
        <v>-</v>
      </c>
      <c r="CO101" s="137" t="str">
        <f t="shared" si="28"/>
        <v>-</v>
      </c>
      <c r="CP101" s="24"/>
      <c r="CQ101" s="197"/>
      <c r="CR101" s="132" t="s">
        <v>43</v>
      </c>
      <c r="CS101" s="361"/>
      <c r="CT101" s="267"/>
      <c r="CU101" s="267"/>
      <c r="CV101" s="317" t="s">
        <v>167</v>
      </c>
      <c r="CW101" s="394"/>
      <c r="CX101" s="265"/>
      <c r="CY101" s="404" t="s">
        <v>48</v>
      </c>
      <c r="CZ101" s="404"/>
      <c r="DA101" s="313">
        <f t="shared" si="13"/>
        <v>42736</v>
      </c>
      <c r="DB101" s="313">
        <f t="shared" si="14"/>
        <v>42741</v>
      </c>
      <c r="DC101" s="313">
        <f t="shared" si="15"/>
        <v>42765</v>
      </c>
      <c r="DD101" s="313">
        <f t="shared" si="16"/>
        <v>42765</v>
      </c>
      <c r="DE101" s="313">
        <f t="shared" si="17"/>
        <v>42800</v>
      </c>
      <c r="DF101" s="313">
        <f t="shared" si="18"/>
        <v>42811</v>
      </c>
      <c r="DG101" s="313">
        <f t="shared" si="19"/>
        <v>42877</v>
      </c>
      <c r="DH101" s="313">
        <f t="shared" si="20"/>
        <v>42881</v>
      </c>
      <c r="DI101" s="313">
        <f t="shared" si="21"/>
        <v>42936</v>
      </c>
      <c r="DJ101" s="313">
        <f t="shared" si="22"/>
        <v>42977</v>
      </c>
      <c r="DK101" s="313">
        <f t="shared" si="23"/>
        <v>43024</v>
      </c>
      <c r="DL101" s="313">
        <f t="shared" si="24"/>
        <v>43035</v>
      </c>
      <c r="DM101" s="313">
        <f t="shared" si="25"/>
        <v>43091</v>
      </c>
      <c r="DN101" s="350">
        <f t="shared" si="26"/>
        <v>43105</v>
      </c>
      <c r="DO101" s="363"/>
      <c r="DP101" s="400" t="s">
        <v>48</v>
      </c>
      <c r="DQ101" s="400"/>
      <c r="DR101" s="308">
        <v>42370</v>
      </c>
      <c r="DS101" s="308">
        <v>42370</v>
      </c>
      <c r="DT101" s="308">
        <v>42398</v>
      </c>
      <c r="DU101" s="308">
        <v>42398</v>
      </c>
      <c r="DV101" s="308">
        <v>42436</v>
      </c>
      <c r="DW101" s="308">
        <v>42447</v>
      </c>
      <c r="DX101" s="308">
        <v>42507</v>
      </c>
      <c r="DY101" s="308">
        <v>42510</v>
      </c>
      <c r="DZ101" s="308">
        <v>42572</v>
      </c>
      <c r="EA101" s="308">
        <v>42613</v>
      </c>
      <c r="EB101" s="308">
        <v>42660</v>
      </c>
      <c r="EC101" s="308">
        <v>42671</v>
      </c>
      <c r="ED101" s="308">
        <v>42731</v>
      </c>
      <c r="EE101" s="310">
        <v>42741</v>
      </c>
      <c r="EF101" s="371"/>
      <c r="EG101" s="405" t="s">
        <v>48</v>
      </c>
      <c r="EH101" s="400"/>
      <c r="EI101" s="308">
        <v>42736</v>
      </c>
      <c r="EJ101" s="308">
        <v>42741</v>
      </c>
      <c r="EK101" s="308">
        <v>42765</v>
      </c>
      <c r="EL101" s="308">
        <v>42765</v>
      </c>
      <c r="EM101" s="308">
        <v>42800</v>
      </c>
      <c r="EN101" s="308">
        <v>42811</v>
      </c>
      <c r="EO101" s="308">
        <v>42877</v>
      </c>
      <c r="EP101" s="308">
        <v>42881</v>
      </c>
      <c r="EQ101" s="308">
        <v>42936</v>
      </c>
      <c r="ER101" s="308">
        <v>42977</v>
      </c>
      <c r="ES101" s="308">
        <v>43024</v>
      </c>
      <c r="ET101" s="308">
        <v>43035</v>
      </c>
      <c r="EU101" s="308">
        <v>43091</v>
      </c>
      <c r="EV101" s="310">
        <v>43105</v>
      </c>
      <c r="EW101" s="371"/>
      <c r="EX101" s="371"/>
      <c r="EY101" s="372"/>
    </row>
    <row r="102" spans="88:155" x14ac:dyDescent="0.25">
      <c r="CJ102" s="396"/>
      <c r="CK102" s="24"/>
      <c r="CL102" s="140" t="s">
        <v>34</v>
      </c>
      <c r="CM102" s="141"/>
      <c r="CN102" s="136">
        <f t="shared" si="27"/>
        <v>42835</v>
      </c>
      <c r="CO102" s="137">
        <f t="shared" si="28"/>
        <v>42847</v>
      </c>
      <c r="CP102" s="24"/>
      <c r="CQ102" s="197"/>
      <c r="CR102" s="64"/>
      <c r="CS102" s="64"/>
      <c r="CT102" s="362"/>
      <c r="CU102" s="64"/>
      <c r="CV102" s="317" t="s">
        <v>168</v>
      </c>
      <c r="CW102" s="394"/>
      <c r="CX102" s="265"/>
      <c r="CY102" s="404" t="s">
        <v>49</v>
      </c>
      <c r="CZ102" s="404"/>
      <c r="DA102" s="313">
        <f t="shared" si="13"/>
        <v>42736</v>
      </c>
      <c r="DB102" s="313">
        <f t="shared" si="14"/>
        <v>42742</v>
      </c>
      <c r="DC102" s="313" t="str">
        <f t="shared" si="15"/>
        <v>-</v>
      </c>
      <c r="DD102" s="313" t="str">
        <f t="shared" si="16"/>
        <v>-</v>
      </c>
      <c r="DE102" s="313">
        <f t="shared" si="17"/>
        <v>42828</v>
      </c>
      <c r="DF102" s="313">
        <f t="shared" si="18"/>
        <v>42840</v>
      </c>
      <c r="DG102" s="313" t="str">
        <f t="shared" si="19"/>
        <v>-</v>
      </c>
      <c r="DH102" s="313" t="str">
        <f t="shared" si="20"/>
        <v>-</v>
      </c>
      <c r="DI102" s="313">
        <f t="shared" si="21"/>
        <v>42919</v>
      </c>
      <c r="DJ102" s="313">
        <f t="shared" si="22"/>
        <v>42958</v>
      </c>
      <c r="DK102" s="313">
        <f t="shared" si="23"/>
        <v>43017</v>
      </c>
      <c r="DL102" s="313">
        <f t="shared" si="24"/>
        <v>43029</v>
      </c>
      <c r="DM102" s="313">
        <f t="shared" si="25"/>
        <v>43093</v>
      </c>
      <c r="DN102" s="350">
        <f t="shared" si="26"/>
        <v>43113</v>
      </c>
      <c r="DO102" s="363"/>
      <c r="DP102" s="400" t="s">
        <v>49</v>
      </c>
      <c r="DQ102" s="400"/>
      <c r="DR102" s="308">
        <v>42370</v>
      </c>
      <c r="DS102" s="308">
        <v>42378</v>
      </c>
      <c r="DT102" s="308" t="s">
        <v>107</v>
      </c>
      <c r="DU102" s="309" t="s">
        <v>107</v>
      </c>
      <c r="DV102" s="308">
        <v>42458</v>
      </c>
      <c r="DW102" s="308">
        <v>42469</v>
      </c>
      <c r="DX102" s="309" t="s">
        <v>107</v>
      </c>
      <c r="DY102" s="309" t="s">
        <v>107</v>
      </c>
      <c r="DZ102" s="308">
        <v>42569</v>
      </c>
      <c r="EA102" s="308">
        <v>42608</v>
      </c>
      <c r="EB102" s="308">
        <v>42660</v>
      </c>
      <c r="EC102" s="308">
        <v>42672</v>
      </c>
      <c r="ED102" s="308">
        <v>42726</v>
      </c>
      <c r="EE102" s="310">
        <v>42742</v>
      </c>
      <c r="EF102" s="371"/>
      <c r="EG102" s="405" t="s">
        <v>49</v>
      </c>
      <c r="EH102" s="400"/>
      <c r="EI102" s="308">
        <v>42736</v>
      </c>
      <c r="EJ102" s="308">
        <v>42742</v>
      </c>
      <c r="EK102" s="308" t="s">
        <v>107</v>
      </c>
      <c r="EL102" s="308" t="s">
        <v>107</v>
      </c>
      <c r="EM102" s="308">
        <v>42828</v>
      </c>
      <c r="EN102" s="308">
        <v>42840</v>
      </c>
      <c r="EO102" s="308" t="s">
        <v>107</v>
      </c>
      <c r="EP102" s="308" t="s">
        <v>107</v>
      </c>
      <c r="EQ102" s="308">
        <v>42919</v>
      </c>
      <c r="ER102" s="308">
        <v>42958</v>
      </c>
      <c r="ES102" s="308">
        <v>43017</v>
      </c>
      <c r="ET102" s="308">
        <v>43029</v>
      </c>
      <c r="EU102" s="308">
        <v>43093</v>
      </c>
      <c r="EV102" s="310">
        <v>43113</v>
      </c>
      <c r="EW102" s="371"/>
      <c r="EX102" s="371"/>
      <c r="EY102" s="372"/>
    </row>
    <row r="103" spans="88:155" x14ac:dyDescent="0.25">
      <c r="CJ103" s="396"/>
      <c r="CK103" s="24"/>
      <c r="CL103" s="140" t="s">
        <v>37</v>
      </c>
      <c r="CM103" s="141"/>
      <c r="CN103" s="136">
        <f t="shared" si="27"/>
        <v>42892</v>
      </c>
      <c r="CO103" s="137">
        <f t="shared" si="28"/>
        <v>42892</v>
      </c>
      <c r="CP103" s="24"/>
      <c r="CQ103" s="197"/>
      <c r="CR103" s="64"/>
      <c r="CS103" s="64"/>
      <c r="CT103" s="362"/>
      <c r="CU103" s="64"/>
      <c r="CV103" s="317" t="s">
        <v>169</v>
      </c>
      <c r="CW103" s="394"/>
      <c r="CX103" s="265"/>
      <c r="CY103" s="404" t="s">
        <v>50</v>
      </c>
      <c r="CZ103" s="404"/>
      <c r="DA103" s="313">
        <f t="shared" si="13"/>
        <v>42736</v>
      </c>
      <c r="DB103" s="313">
        <f t="shared" si="14"/>
        <v>42737</v>
      </c>
      <c r="DC103" s="313">
        <f t="shared" si="15"/>
        <v>42772</v>
      </c>
      <c r="DD103" s="313">
        <f t="shared" si="16"/>
        <v>42784</v>
      </c>
      <c r="DE103" s="313">
        <f t="shared" si="17"/>
        <v>42835</v>
      </c>
      <c r="DF103" s="313">
        <f t="shared" si="18"/>
        <v>42844</v>
      </c>
      <c r="DG103" s="313">
        <f t="shared" si="19"/>
        <v>42888</v>
      </c>
      <c r="DH103" s="313">
        <f t="shared" si="20"/>
        <v>42892</v>
      </c>
      <c r="DI103" s="313">
        <f t="shared" si="21"/>
        <v>42940</v>
      </c>
      <c r="DJ103" s="313">
        <f t="shared" si="22"/>
        <v>42980</v>
      </c>
      <c r="DK103" s="313">
        <f t="shared" si="23"/>
        <v>43010</v>
      </c>
      <c r="DL103" s="313">
        <f t="shared" si="24"/>
        <v>43021</v>
      </c>
      <c r="DM103" s="313">
        <f t="shared" si="25"/>
        <v>43091</v>
      </c>
      <c r="DN103" s="350">
        <f t="shared" si="26"/>
        <v>43105</v>
      </c>
      <c r="DO103" s="363"/>
      <c r="DP103" s="400" t="s">
        <v>50</v>
      </c>
      <c r="DQ103" s="400"/>
      <c r="DR103" s="308">
        <v>42370</v>
      </c>
      <c r="DS103" s="308">
        <v>42371</v>
      </c>
      <c r="DT103" s="308">
        <v>42401</v>
      </c>
      <c r="DU103" s="308">
        <v>42413</v>
      </c>
      <c r="DV103" s="308">
        <v>42450</v>
      </c>
      <c r="DW103" s="308">
        <v>42459</v>
      </c>
      <c r="DX103" s="308">
        <v>42504</v>
      </c>
      <c r="DY103" s="308">
        <v>42507</v>
      </c>
      <c r="DZ103" s="308">
        <v>42576</v>
      </c>
      <c r="EA103" s="308">
        <v>42616</v>
      </c>
      <c r="EB103" s="308">
        <v>42667</v>
      </c>
      <c r="EC103" s="308">
        <v>42671</v>
      </c>
      <c r="ED103" s="308">
        <v>42726</v>
      </c>
      <c r="EE103" s="310">
        <v>42737</v>
      </c>
      <c r="EF103" s="371"/>
      <c r="EG103" s="405" t="s">
        <v>50</v>
      </c>
      <c r="EH103" s="400"/>
      <c r="EI103" s="308">
        <v>42736</v>
      </c>
      <c r="EJ103" s="308">
        <v>42737</v>
      </c>
      <c r="EK103" s="308">
        <v>42772</v>
      </c>
      <c r="EL103" s="308">
        <v>42784</v>
      </c>
      <c r="EM103" s="308">
        <v>42835</v>
      </c>
      <c r="EN103" s="308">
        <v>42844</v>
      </c>
      <c r="EO103" s="308">
        <v>42888</v>
      </c>
      <c r="EP103" s="308">
        <v>42892</v>
      </c>
      <c r="EQ103" s="308">
        <v>42940</v>
      </c>
      <c r="ER103" s="308">
        <v>42980</v>
      </c>
      <c r="ES103" s="308">
        <v>43010</v>
      </c>
      <c r="ET103" s="308">
        <v>43021</v>
      </c>
      <c r="EU103" s="308">
        <v>43091</v>
      </c>
      <c r="EV103" s="310">
        <v>43105</v>
      </c>
      <c r="EW103" s="371"/>
      <c r="EX103" s="371"/>
      <c r="EY103" s="372"/>
    </row>
    <row r="104" spans="88:155" x14ac:dyDescent="0.25">
      <c r="CJ104" s="396"/>
      <c r="CK104" s="24"/>
      <c r="CL104" s="140" t="s">
        <v>39</v>
      </c>
      <c r="CM104" s="141"/>
      <c r="CN104" s="136">
        <f t="shared" si="27"/>
        <v>42933</v>
      </c>
      <c r="CO104" s="137">
        <f t="shared" si="28"/>
        <v>42976</v>
      </c>
      <c r="CP104" s="24"/>
      <c r="CQ104" s="198"/>
      <c r="CR104" s="61"/>
      <c r="CS104" s="61"/>
      <c r="CT104" s="366"/>
      <c r="CU104" s="61"/>
      <c r="CV104" s="318" t="s">
        <v>170</v>
      </c>
      <c r="CW104" s="391" t="s">
        <v>96</v>
      </c>
      <c r="CX104" s="265"/>
      <c r="CY104" s="404" t="s">
        <v>51</v>
      </c>
      <c r="CZ104" s="404"/>
      <c r="DA104" s="313">
        <f t="shared" si="13"/>
        <v>42736</v>
      </c>
      <c r="DB104" s="313">
        <f t="shared" si="14"/>
        <v>42741</v>
      </c>
      <c r="DC104" s="313">
        <f t="shared" si="15"/>
        <v>42765</v>
      </c>
      <c r="DD104" s="313">
        <f t="shared" si="16"/>
        <v>42766</v>
      </c>
      <c r="DE104" s="313">
        <f t="shared" si="17"/>
        <v>42835</v>
      </c>
      <c r="DF104" s="313">
        <f t="shared" si="18"/>
        <v>42847</v>
      </c>
      <c r="DG104" s="313">
        <f t="shared" si="19"/>
        <v>42892</v>
      </c>
      <c r="DH104" s="313">
        <f t="shared" si="20"/>
        <v>42892</v>
      </c>
      <c r="DI104" s="313">
        <f t="shared" si="21"/>
        <v>42908</v>
      </c>
      <c r="DJ104" s="313">
        <f t="shared" si="22"/>
        <v>42949</v>
      </c>
      <c r="DK104" s="313">
        <f t="shared" si="23"/>
        <v>43010</v>
      </c>
      <c r="DL104" s="313">
        <f t="shared" si="24"/>
        <v>43021</v>
      </c>
      <c r="DM104" s="313">
        <f t="shared" si="25"/>
        <v>43091</v>
      </c>
      <c r="DN104" s="350">
        <f t="shared" si="26"/>
        <v>43105</v>
      </c>
      <c r="DO104" s="363"/>
      <c r="DP104" s="400" t="s">
        <v>51</v>
      </c>
      <c r="DQ104" s="400"/>
      <c r="DR104" s="308">
        <v>42370</v>
      </c>
      <c r="DS104" s="308">
        <v>42375</v>
      </c>
      <c r="DT104" s="308">
        <v>42397</v>
      </c>
      <c r="DU104" s="308">
        <v>42398</v>
      </c>
      <c r="DV104" s="308">
        <v>42447</v>
      </c>
      <c r="DW104" s="308">
        <v>42462</v>
      </c>
      <c r="DX104" s="308">
        <v>42507</v>
      </c>
      <c r="DY104" s="308">
        <v>42507</v>
      </c>
      <c r="DZ104" s="308">
        <v>42544</v>
      </c>
      <c r="EA104" s="308">
        <v>42585</v>
      </c>
      <c r="EB104" s="308">
        <v>42647</v>
      </c>
      <c r="EC104" s="308">
        <v>42658</v>
      </c>
      <c r="ED104" s="308">
        <v>42725</v>
      </c>
      <c r="EE104" s="310">
        <v>42741</v>
      </c>
      <c r="EF104" s="371"/>
      <c r="EG104" s="405" t="s">
        <v>51</v>
      </c>
      <c r="EH104" s="400"/>
      <c r="EI104" s="308">
        <v>42736</v>
      </c>
      <c r="EJ104" s="308">
        <v>42741</v>
      </c>
      <c r="EK104" s="308">
        <v>42765</v>
      </c>
      <c r="EL104" s="308">
        <v>42766</v>
      </c>
      <c r="EM104" s="308">
        <v>42835</v>
      </c>
      <c r="EN104" s="308">
        <v>42847</v>
      </c>
      <c r="EO104" s="308">
        <v>42892</v>
      </c>
      <c r="EP104" s="308">
        <v>42892</v>
      </c>
      <c r="EQ104" s="308">
        <v>42908</v>
      </c>
      <c r="ER104" s="308">
        <v>42949</v>
      </c>
      <c r="ES104" s="308">
        <v>43010</v>
      </c>
      <c r="ET104" s="308">
        <v>43021</v>
      </c>
      <c r="EU104" s="308">
        <v>43091</v>
      </c>
      <c r="EV104" s="310">
        <v>43105</v>
      </c>
      <c r="EW104" s="371"/>
      <c r="EX104" s="371"/>
      <c r="EY104" s="372"/>
    </row>
    <row r="105" spans="88:155" x14ac:dyDescent="0.25">
      <c r="CJ105" s="396"/>
      <c r="CK105" s="24"/>
      <c r="CL105" s="140" t="s">
        <v>40</v>
      </c>
      <c r="CM105" s="141"/>
      <c r="CN105" s="136">
        <f t="shared" si="27"/>
        <v>43031</v>
      </c>
      <c r="CO105" s="137">
        <f t="shared" si="28"/>
        <v>43043</v>
      </c>
      <c r="CP105" s="24"/>
      <c r="CQ105" s="198"/>
      <c r="CR105" s="376" t="s">
        <v>104</v>
      </c>
      <c r="CS105" s="61"/>
      <c r="CT105" s="61"/>
      <c r="CU105" s="61"/>
      <c r="CV105" s="318" t="s">
        <v>171</v>
      </c>
      <c r="CW105" s="391"/>
      <c r="CX105" s="265" t="s">
        <v>19</v>
      </c>
      <c r="CY105" s="404" t="s">
        <v>52</v>
      </c>
      <c r="CZ105" s="404"/>
      <c r="DA105" s="313">
        <f t="shared" si="13"/>
        <v>42736</v>
      </c>
      <c r="DB105" s="313">
        <f t="shared" si="14"/>
        <v>42741</v>
      </c>
      <c r="DC105" s="313" t="str">
        <f t="shared" si="15"/>
        <v>-</v>
      </c>
      <c r="DD105" s="313" t="str">
        <f t="shared" si="16"/>
        <v>-</v>
      </c>
      <c r="DE105" s="313">
        <f t="shared" si="17"/>
        <v>42835</v>
      </c>
      <c r="DF105" s="313">
        <f t="shared" si="18"/>
        <v>42847</v>
      </c>
      <c r="DG105" s="313">
        <f t="shared" si="19"/>
        <v>42892</v>
      </c>
      <c r="DH105" s="313">
        <f t="shared" si="20"/>
        <v>42892</v>
      </c>
      <c r="DI105" s="313">
        <f t="shared" si="21"/>
        <v>42933</v>
      </c>
      <c r="DJ105" s="313">
        <f t="shared" si="22"/>
        <v>42976</v>
      </c>
      <c r="DK105" s="313">
        <f t="shared" si="23"/>
        <v>43031</v>
      </c>
      <c r="DL105" s="313">
        <f t="shared" si="24"/>
        <v>43043</v>
      </c>
      <c r="DM105" s="313">
        <f t="shared" si="25"/>
        <v>43096</v>
      </c>
      <c r="DN105" s="350">
        <f t="shared" si="26"/>
        <v>43106</v>
      </c>
      <c r="DO105" s="363"/>
      <c r="DP105" s="400" t="s">
        <v>52</v>
      </c>
      <c r="DQ105" s="400"/>
      <c r="DR105" s="308">
        <v>42370</v>
      </c>
      <c r="DS105" s="308">
        <v>42375</v>
      </c>
      <c r="DT105" s="308" t="s">
        <v>107</v>
      </c>
      <c r="DU105" s="309" t="s">
        <v>107</v>
      </c>
      <c r="DV105" s="308">
        <v>42450</v>
      </c>
      <c r="DW105" s="308">
        <v>42462</v>
      </c>
      <c r="DX105" s="308">
        <v>42507</v>
      </c>
      <c r="DY105" s="308">
        <v>42507</v>
      </c>
      <c r="DZ105" s="308">
        <v>42562</v>
      </c>
      <c r="EA105" s="308">
        <v>42605</v>
      </c>
      <c r="EB105" s="308">
        <v>42653</v>
      </c>
      <c r="EC105" s="308">
        <v>42664</v>
      </c>
      <c r="ED105" s="308">
        <v>42727</v>
      </c>
      <c r="EE105" s="310">
        <v>42741</v>
      </c>
      <c r="EF105" s="371"/>
      <c r="EG105" s="405" t="s">
        <v>52</v>
      </c>
      <c r="EH105" s="400"/>
      <c r="EI105" s="308">
        <v>42736</v>
      </c>
      <c r="EJ105" s="308">
        <v>42741</v>
      </c>
      <c r="EK105" s="308" t="s">
        <v>107</v>
      </c>
      <c r="EL105" s="308" t="s">
        <v>107</v>
      </c>
      <c r="EM105" s="308">
        <v>42835</v>
      </c>
      <c r="EN105" s="308">
        <v>42847</v>
      </c>
      <c r="EO105" s="308">
        <v>42892</v>
      </c>
      <c r="EP105" s="308">
        <v>42892</v>
      </c>
      <c r="EQ105" s="308">
        <v>42933</v>
      </c>
      <c r="ER105" s="308">
        <v>42976</v>
      </c>
      <c r="ES105" s="308">
        <v>43031</v>
      </c>
      <c r="ET105" s="308">
        <v>43043</v>
      </c>
      <c r="EU105" s="308">
        <v>43096</v>
      </c>
      <c r="EV105" s="310">
        <v>43106</v>
      </c>
      <c r="EW105" s="371"/>
      <c r="EX105" s="371"/>
      <c r="EY105" s="372"/>
    </row>
    <row r="106" spans="88:155" x14ac:dyDescent="0.25">
      <c r="CJ106" s="396"/>
      <c r="CK106" s="24"/>
      <c r="CL106" s="140" t="s">
        <v>41</v>
      </c>
      <c r="CM106" s="141"/>
      <c r="CN106" s="136">
        <f t="shared" si="27"/>
        <v>43096</v>
      </c>
      <c r="CO106" s="137">
        <f t="shared" si="28"/>
        <v>43106</v>
      </c>
      <c r="CP106" s="24"/>
      <c r="CQ106" s="198"/>
      <c r="CR106" s="131" t="s">
        <v>106</v>
      </c>
      <c r="CS106" s="61"/>
      <c r="CT106" s="61"/>
      <c r="CU106" s="61"/>
      <c r="CV106" s="316" t="s">
        <v>173</v>
      </c>
      <c r="CW106" s="391"/>
      <c r="CX106" s="265"/>
      <c r="CY106" s="404" t="s">
        <v>53</v>
      </c>
      <c r="CZ106" s="404"/>
      <c r="DA106" s="313">
        <f t="shared" si="13"/>
        <v>42736</v>
      </c>
      <c r="DB106" s="313">
        <f t="shared" si="14"/>
        <v>42741</v>
      </c>
      <c r="DC106" s="313" t="str">
        <f t="shared" si="15"/>
        <v>-</v>
      </c>
      <c r="DD106" s="313" t="str">
        <f t="shared" si="16"/>
        <v>-</v>
      </c>
      <c r="DE106" s="313">
        <f t="shared" si="17"/>
        <v>42835</v>
      </c>
      <c r="DF106" s="313">
        <f t="shared" si="18"/>
        <v>42846</v>
      </c>
      <c r="DG106" s="313" t="str">
        <f t="shared" si="19"/>
        <v>-</v>
      </c>
      <c r="DH106" s="313" t="str">
        <f t="shared" si="20"/>
        <v>-</v>
      </c>
      <c r="DI106" s="313">
        <f t="shared" si="21"/>
        <v>42919</v>
      </c>
      <c r="DJ106" s="313">
        <f t="shared" si="22"/>
        <v>42958</v>
      </c>
      <c r="DK106" s="313">
        <f t="shared" si="23"/>
        <v>43010</v>
      </c>
      <c r="DL106" s="313">
        <f t="shared" si="24"/>
        <v>43021</v>
      </c>
      <c r="DM106" s="313">
        <f t="shared" si="25"/>
        <v>43091</v>
      </c>
      <c r="DN106" s="350">
        <f t="shared" si="26"/>
        <v>43109</v>
      </c>
      <c r="DO106" s="363"/>
      <c r="DP106" s="400" t="s">
        <v>53</v>
      </c>
      <c r="DQ106" s="400"/>
      <c r="DR106" s="308">
        <v>42370</v>
      </c>
      <c r="DS106" s="308">
        <v>42377</v>
      </c>
      <c r="DT106" s="308" t="s">
        <v>107</v>
      </c>
      <c r="DU106" s="309" t="s">
        <v>107</v>
      </c>
      <c r="DV106" s="308">
        <v>42447</v>
      </c>
      <c r="DW106" s="308">
        <v>42461</v>
      </c>
      <c r="DX106" s="309" t="s">
        <v>107</v>
      </c>
      <c r="DY106" s="309" t="s">
        <v>107</v>
      </c>
      <c r="DZ106" s="308">
        <v>42569</v>
      </c>
      <c r="EA106" s="308">
        <v>42608</v>
      </c>
      <c r="EB106" s="308">
        <v>42653</v>
      </c>
      <c r="EC106" s="308">
        <v>42664</v>
      </c>
      <c r="ED106" s="308">
        <v>42726</v>
      </c>
      <c r="EE106" s="310">
        <v>42741</v>
      </c>
      <c r="EF106" s="371"/>
      <c r="EG106" s="405" t="s">
        <v>53</v>
      </c>
      <c r="EH106" s="400"/>
      <c r="EI106" s="308">
        <v>42736</v>
      </c>
      <c r="EJ106" s="308">
        <v>42741</v>
      </c>
      <c r="EK106" s="308" t="s">
        <v>107</v>
      </c>
      <c r="EL106" s="308" t="s">
        <v>107</v>
      </c>
      <c r="EM106" s="308">
        <v>42835</v>
      </c>
      <c r="EN106" s="308">
        <v>42846</v>
      </c>
      <c r="EO106" s="308" t="s">
        <v>107</v>
      </c>
      <c r="EP106" s="308" t="s">
        <v>107</v>
      </c>
      <c r="EQ106" s="308">
        <v>42919</v>
      </c>
      <c r="ER106" s="308">
        <v>42958</v>
      </c>
      <c r="ES106" s="308">
        <v>43010</v>
      </c>
      <c r="ET106" s="308">
        <v>43021</v>
      </c>
      <c r="EU106" s="308">
        <v>43091</v>
      </c>
      <c r="EV106" s="310">
        <v>43109</v>
      </c>
      <c r="EW106" s="371"/>
      <c r="EX106" s="371"/>
      <c r="EY106" s="372"/>
    </row>
    <row r="107" spans="88:155" x14ac:dyDescent="0.25">
      <c r="CJ107" s="396"/>
      <c r="CK107" s="24"/>
      <c r="CL107" s="140" t="s">
        <v>42</v>
      </c>
      <c r="CM107" s="141"/>
      <c r="CN107" s="136">
        <f t="shared" si="27"/>
        <v>0</v>
      </c>
      <c r="CO107" s="137">
        <f t="shared" si="28"/>
        <v>0</v>
      </c>
      <c r="CP107" s="24"/>
      <c r="CQ107" s="198"/>
      <c r="CR107" s="397" t="str">
        <f>IF(CX104="x",CY104,IF(CX105="x",CY105,IF(CX106="x",CY106,IF(CX107="x",CY107,IF(CX108="x",CY108,IF(CX109="x",CY109,IF(CX110="x",CY110,IF(CX111="x",CY111,"Ferien für: keine Auswahl"))))))))</f>
        <v>Nordrhein-Westfalen</v>
      </c>
      <c r="CS107" s="398"/>
      <c r="CT107" s="398"/>
      <c r="CU107" s="399"/>
      <c r="CV107" s="316" t="s">
        <v>173</v>
      </c>
      <c r="CW107" s="391"/>
      <c r="CX107" s="265"/>
      <c r="CY107" s="404" t="s">
        <v>54</v>
      </c>
      <c r="CZ107" s="404"/>
      <c r="DA107" s="313" t="str">
        <f t="shared" si="13"/>
        <v>-</v>
      </c>
      <c r="DB107" s="313" t="str">
        <f t="shared" si="14"/>
        <v>-</v>
      </c>
      <c r="DC107" s="313">
        <f t="shared" si="15"/>
        <v>42793</v>
      </c>
      <c r="DD107" s="313">
        <f t="shared" si="16"/>
        <v>42798</v>
      </c>
      <c r="DE107" s="313">
        <f t="shared" si="17"/>
        <v>42835</v>
      </c>
      <c r="DF107" s="313">
        <f t="shared" si="18"/>
        <v>42847</v>
      </c>
      <c r="DG107" s="313" t="str">
        <f t="shared" si="19"/>
        <v>-</v>
      </c>
      <c r="DH107" s="313" t="str">
        <f t="shared" si="20"/>
        <v>-</v>
      </c>
      <c r="DI107" s="313">
        <f t="shared" si="21"/>
        <v>42919</v>
      </c>
      <c r="DJ107" s="313">
        <f t="shared" si="22"/>
        <v>42961</v>
      </c>
      <c r="DK107" s="313">
        <f t="shared" si="23"/>
        <v>43010</v>
      </c>
      <c r="DL107" s="313">
        <f t="shared" si="24"/>
        <v>43022</v>
      </c>
      <c r="DM107" s="313">
        <f t="shared" si="25"/>
        <v>43090</v>
      </c>
      <c r="DN107" s="350">
        <f t="shared" si="26"/>
        <v>43105</v>
      </c>
      <c r="DO107" s="363"/>
      <c r="DP107" s="400" t="s">
        <v>54</v>
      </c>
      <c r="DQ107" s="400"/>
      <c r="DR107" s="308">
        <v>42370</v>
      </c>
      <c r="DS107" s="308">
        <v>42371</v>
      </c>
      <c r="DT107" s="308">
        <v>42408</v>
      </c>
      <c r="DU107" s="308">
        <v>42413</v>
      </c>
      <c r="DV107" s="308">
        <v>42458</v>
      </c>
      <c r="DW107" s="308">
        <v>42469</v>
      </c>
      <c r="DX107" s="309" t="s">
        <v>107</v>
      </c>
      <c r="DY107" s="309" t="s">
        <v>107</v>
      </c>
      <c r="DZ107" s="308">
        <v>42569</v>
      </c>
      <c r="EA107" s="308">
        <v>42609</v>
      </c>
      <c r="EB107" s="308">
        <v>42653</v>
      </c>
      <c r="EC107" s="308">
        <v>42665</v>
      </c>
      <c r="ED107" s="308">
        <v>42723</v>
      </c>
      <c r="EE107" s="310">
        <v>43100</v>
      </c>
      <c r="EF107" s="371"/>
      <c r="EG107" s="405" t="s">
        <v>54</v>
      </c>
      <c r="EH107" s="400"/>
      <c r="EI107" s="308" t="s">
        <v>107</v>
      </c>
      <c r="EJ107" s="308" t="s">
        <v>107</v>
      </c>
      <c r="EK107" s="308">
        <v>42793</v>
      </c>
      <c r="EL107" s="308">
        <v>42798</v>
      </c>
      <c r="EM107" s="308">
        <v>42835</v>
      </c>
      <c r="EN107" s="308">
        <v>42847</v>
      </c>
      <c r="EO107" s="308" t="s">
        <v>107</v>
      </c>
      <c r="EP107" s="308" t="s">
        <v>107</v>
      </c>
      <c r="EQ107" s="308">
        <v>42919</v>
      </c>
      <c r="ER107" s="308">
        <v>42961</v>
      </c>
      <c r="ES107" s="308">
        <v>43010</v>
      </c>
      <c r="ET107" s="308">
        <v>43022</v>
      </c>
      <c r="EU107" s="308">
        <v>43090</v>
      </c>
      <c r="EV107" s="310">
        <v>43105</v>
      </c>
      <c r="EW107" s="371"/>
      <c r="EX107" s="371"/>
      <c r="EY107" s="372"/>
    </row>
    <row r="108" spans="88:155" ht="19.5" thickBot="1" x14ac:dyDescent="0.3">
      <c r="CJ108" s="396"/>
      <c r="CK108" s="24"/>
      <c r="CL108" s="142" t="s">
        <v>43</v>
      </c>
      <c r="CM108" s="143"/>
      <c r="CN108" s="138">
        <f t="shared" si="27"/>
        <v>0</v>
      </c>
      <c r="CO108" s="139">
        <f t="shared" si="28"/>
        <v>0</v>
      </c>
      <c r="CP108" s="24"/>
      <c r="CQ108" s="198"/>
      <c r="CR108" s="364" t="s">
        <v>32</v>
      </c>
      <c r="CS108" s="365"/>
      <c r="CT108" s="128" t="s">
        <v>36</v>
      </c>
      <c r="CU108" s="128" t="s">
        <v>35</v>
      </c>
      <c r="CV108" s="316" t="s">
        <v>173</v>
      </c>
      <c r="CW108" s="391"/>
      <c r="CX108" s="265"/>
      <c r="CY108" s="404" t="s">
        <v>55</v>
      </c>
      <c r="CZ108" s="404"/>
      <c r="DA108" s="313">
        <f t="shared" si="13"/>
        <v>42736</v>
      </c>
      <c r="DB108" s="313">
        <f t="shared" si="14"/>
        <v>42737</v>
      </c>
      <c r="DC108" s="313">
        <f t="shared" si="15"/>
        <v>42779</v>
      </c>
      <c r="DD108" s="313">
        <f t="shared" si="16"/>
        <v>42790</v>
      </c>
      <c r="DE108" s="313">
        <f t="shared" si="17"/>
        <v>42838</v>
      </c>
      <c r="DF108" s="313">
        <f t="shared" si="18"/>
        <v>42847</v>
      </c>
      <c r="DG108" s="313">
        <f t="shared" si="19"/>
        <v>42881</v>
      </c>
      <c r="DH108" s="313">
        <f t="shared" si="20"/>
        <v>42881</v>
      </c>
      <c r="DI108" s="313">
        <f t="shared" si="21"/>
        <v>42912</v>
      </c>
      <c r="DJ108" s="313">
        <f t="shared" si="22"/>
        <v>42951</v>
      </c>
      <c r="DK108" s="313">
        <f t="shared" si="23"/>
        <v>43010</v>
      </c>
      <c r="DL108" s="313">
        <f t="shared" si="24"/>
        <v>43022</v>
      </c>
      <c r="DM108" s="313">
        <f t="shared" si="25"/>
        <v>43092</v>
      </c>
      <c r="DN108" s="350">
        <f t="shared" si="26"/>
        <v>43102</v>
      </c>
      <c r="DO108" s="363"/>
      <c r="DP108" s="400" t="s">
        <v>55</v>
      </c>
      <c r="DQ108" s="400"/>
      <c r="DR108" s="308">
        <v>42370</v>
      </c>
      <c r="DS108" s="308">
        <v>42371</v>
      </c>
      <c r="DT108" s="308">
        <v>42408</v>
      </c>
      <c r="DU108" s="308">
        <v>42420</v>
      </c>
      <c r="DV108" s="308">
        <v>42454</v>
      </c>
      <c r="DW108" s="308">
        <v>42462</v>
      </c>
      <c r="DX108" s="308">
        <v>42496</v>
      </c>
      <c r="DY108" s="308">
        <v>42496</v>
      </c>
      <c r="DZ108" s="308">
        <v>42548</v>
      </c>
      <c r="EA108" s="308">
        <v>42587</v>
      </c>
      <c r="EB108" s="308">
        <v>42646</v>
      </c>
      <c r="EC108" s="308">
        <v>42658</v>
      </c>
      <c r="ED108" s="308">
        <v>42727</v>
      </c>
      <c r="EE108" s="310">
        <v>42737</v>
      </c>
      <c r="EF108" s="371"/>
      <c r="EG108" s="405" t="s">
        <v>55</v>
      </c>
      <c r="EH108" s="400"/>
      <c r="EI108" s="308">
        <v>42736</v>
      </c>
      <c r="EJ108" s="308">
        <v>42737</v>
      </c>
      <c r="EK108" s="308">
        <v>42779</v>
      </c>
      <c r="EL108" s="308">
        <v>42790</v>
      </c>
      <c r="EM108" s="308">
        <v>42838</v>
      </c>
      <c r="EN108" s="308">
        <v>42847</v>
      </c>
      <c r="EO108" s="308">
        <v>42881</v>
      </c>
      <c r="EP108" s="308">
        <v>42881</v>
      </c>
      <c r="EQ108" s="308">
        <v>42912</v>
      </c>
      <c r="ER108" s="308">
        <v>42951</v>
      </c>
      <c r="ES108" s="308">
        <v>43010</v>
      </c>
      <c r="ET108" s="308">
        <v>43022</v>
      </c>
      <c r="EU108" s="308">
        <v>43092</v>
      </c>
      <c r="EV108" s="310">
        <v>43102</v>
      </c>
      <c r="EW108" s="371"/>
      <c r="EX108" s="371"/>
      <c r="EY108" s="372"/>
    </row>
    <row r="109" spans="88:155" x14ac:dyDescent="0.25">
      <c r="CJ109" s="396"/>
      <c r="CK109" s="24"/>
      <c r="CL109" s="24"/>
      <c r="CM109" s="24"/>
      <c r="CN109" s="24"/>
      <c r="CO109" s="24"/>
      <c r="CP109" s="24"/>
      <c r="CQ109" s="198"/>
      <c r="CR109" s="132" t="s">
        <v>108</v>
      </c>
      <c r="CS109" s="361"/>
      <c r="CT109" s="360">
        <f>IF($CX$104="x",DA104,IF($CX$105="x",DA105,IF($CX$106="x",DA106,IF($CX$107="x",DA107,IF($CX$108="x",DA108,IF($CX$109="x",DA109,IF($CX$110="x",DA110,IF($CX$111="x",DA111,))))))))</f>
        <v>42736</v>
      </c>
      <c r="CU109" s="360">
        <f>IF($CX$104="x",DB104,IF($CX$105="x",DB105,IF($CX$106="x",DB106,IF($CX$107="x",DB107,IF($CX$108="x",DB108,IF($CX$109="x",DB109,IF($CX$110="x",DB110,IF($CX$111="x",DB111,))))))))</f>
        <v>42741</v>
      </c>
      <c r="CV109" s="320" t="s">
        <v>173</v>
      </c>
      <c r="CW109" s="391"/>
      <c r="CX109" s="265"/>
      <c r="CY109" s="404" t="s">
        <v>56</v>
      </c>
      <c r="CZ109" s="404"/>
      <c r="DA109" s="313">
        <f t="shared" si="13"/>
        <v>42736</v>
      </c>
      <c r="DB109" s="313">
        <f t="shared" si="14"/>
        <v>42737</v>
      </c>
      <c r="DC109" s="313">
        <f t="shared" si="15"/>
        <v>42770</v>
      </c>
      <c r="DD109" s="313">
        <f t="shared" si="16"/>
        <v>42777</v>
      </c>
      <c r="DE109" s="313">
        <f t="shared" si="17"/>
        <v>42835</v>
      </c>
      <c r="DF109" s="313">
        <f t="shared" si="18"/>
        <v>42838</v>
      </c>
      <c r="DG109" s="313">
        <f t="shared" si="19"/>
        <v>42881</v>
      </c>
      <c r="DH109" s="313">
        <f t="shared" si="20"/>
        <v>42881</v>
      </c>
      <c r="DI109" s="313">
        <f t="shared" si="21"/>
        <v>42912</v>
      </c>
      <c r="DJ109" s="313">
        <f t="shared" si="22"/>
        <v>42956</v>
      </c>
      <c r="DK109" s="313">
        <f t="shared" si="23"/>
        <v>43010</v>
      </c>
      <c r="DL109" s="313">
        <f t="shared" si="24"/>
        <v>43021</v>
      </c>
      <c r="DM109" s="313">
        <f t="shared" si="25"/>
        <v>43090</v>
      </c>
      <c r="DN109" s="350">
        <f t="shared" si="26"/>
        <v>43103</v>
      </c>
      <c r="DO109" s="363"/>
      <c r="DP109" s="400" t="s">
        <v>56</v>
      </c>
      <c r="DQ109" s="400"/>
      <c r="DR109" s="308">
        <v>42370</v>
      </c>
      <c r="DS109" s="308">
        <v>42374</v>
      </c>
      <c r="DT109" s="308">
        <v>42401</v>
      </c>
      <c r="DU109" s="308">
        <v>42410</v>
      </c>
      <c r="DV109" s="308">
        <v>42453</v>
      </c>
      <c r="DW109" s="308">
        <v>42453</v>
      </c>
      <c r="DX109" s="308">
        <v>42496</v>
      </c>
      <c r="DY109" s="308">
        <v>42504</v>
      </c>
      <c r="DZ109" s="308">
        <v>42548</v>
      </c>
      <c r="EA109" s="308">
        <v>42592</v>
      </c>
      <c r="EB109" s="308">
        <v>42647</v>
      </c>
      <c r="EC109" s="308">
        <v>42658</v>
      </c>
      <c r="ED109" s="308">
        <v>42723</v>
      </c>
      <c r="EE109" s="310">
        <v>42737</v>
      </c>
      <c r="EF109" s="371"/>
      <c r="EG109" s="405" t="s">
        <v>56</v>
      </c>
      <c r="EH109" s="400"/>
      <c r="EI109" s="308">
        <v>42736</v>
      </c>
      <c r="EJ109" s="308">
        <v>42737</v>
      </c>
      <c r="EK109" s="308">
        <v>42770</v>
      </c>
      <c r="EL109" s="308">
        <v>42777</v>
      </c>
      <c r="EM109" s="308">
        <v>42835</v>
      </c>
      <c r="EN109" s="308">
        <v>42838</v>
      </c>
      <c r="EO109" s="308">
        <v>42881</v>
      </c>
      <c r="EP109" s="308">
        <v>42881</v>
      </c>
      <c r="EQ109" s="308">
        <v>42912</v>
      </c>
      <c r="ER109" s="308">
        <v>42956</v>
      </c>
      <c r="ES109" s="308">
        <v>43010</v>
      </c>
      <c r="ET109" s="308">
        <v>43021</v>
      </c>
      <c r="EU109" s="308">
        <v>43090</v>
      </c>
      <c r="EV109" s="310">
        <v>43103</v>
      </c>
      <c r="EW109" s="371"/>
      <c r="EX109" s="371"/>
      <c r="EY109" s="372"/>
    </row>
    <row r="110" spans="88:155" x14ac:dyDescent="0.25">
      <c r="CJ110" s="396"/>
      <c r="CK110" s="24"/>
      <c r="CL110" s="24"/>
      <c r="CM110" s="24"/>
      <c r="CN110" s="24"/>
      <c r="CO110" s="24"/>
      <c r="CP110" s="24"/>
      <c r="CQ110" s="198"/>
      <c r="CR110" s="132" t="s">
        <v>33</v>
      </c>
      <c r="CS110" s="361"/>
      <c r="CT110" s="360" t="str">
        <f>IF($CX$104="x",DC104,IF($CX$105="x",DC105,IF($CX$106="x",DC106,IF($CX$107="x",DC107,IF($CX$108="x",DC108,IF($CX$109="x",DC109,IF($CX$110="x",DC110,IF($CX$111="x",DC111,))))))))</f>
        <v>-</v>
      </c>
      <c r="CU110" s="360" t="str">
        <f>IF($CX$104="x",DD104,IF($CX$105="x",DD105,IF($CX$106="x",DD106,IF($CX$107="x",DD107,IF($CX$108="x",DD108,IF($CX$109="x",DD109,IF($CX$110="x",DD110,IF($CX$111="x",DD111,))))))))</f>
        <v>-</v>
      </c>
      <c r="CV110" s="316" t="s">
        <v>173</v>
      </c>
      <c r="CW110" s="391"/>
      <c r="CX110" s="265"/>
      <c r="CY110" s="404" t="s">
        <v>114</v>
      </c>
      <c r="CZ110" s="404"/>
      <c r="DA110" s="313">
        <f t="shared" si="13"/>
        <v>42736</v>
      </c>
      <c r="DB110" s="313">
        <f t="shared" si="14"/>
        <v>42741</v>
      </c>
      <c r="DC110" s="313" t="str">
        <f t="shared" si="15"/>
        <v>-</v>
      </c>
      <c r="DD110" s="313" t="str">
        <f t="shared" si="16"/>
        <v>-</v>
      </c>
      <c r="DE110" s="313">
        <f t="shared" si="17"/>
        <v>42832</v>
      </c>
      <c r="DF110" s="313">
        <f t="shared" si="18"/>
        <v>42846</v>
      </c>
      <c r="DG110" s="313">
        <f t="shared" si="19"/>
        <v>42881</v>
      </c>
      <c r="DH110" s="313">
        <f t="shared" si="20"/>
        <v>42881</v>
      </c>
      <c r="DI110" s="313">
        <f t="shared" si="21"/>
        <v>42940</v>
      </c>
      <c r="DJ110" s="313">
        <f t="shared" si="22"/>
        <v>42980</v>
      </c>
      <c r="DK110" s="313">
        <f t="shared" si="23"/>
        <v>43024</v>
      </c>
      <c r="DL110" s="313">
        <f t="shared" si="24"/>
        <v>43035</v>
      </c>
      <c r="DM110" s="313">
        <f t="shared" si="25"/>
        <v>43090</v>
      </c>
      <c r="DN110" s="350">
        <f t="shared" si="26"/>
        <v>43106</v>
      </c>
      <c r="DO110" s="363"/>
      <c r="DP110" s="400" t="s">
        <v>114</v>
      </c>
      <c r="DQ110" s="400"/>
      <c r="DR110" s="308">
        <v>42370</v>
      </c>
      <c r="DS110" s="308">
        <v>42375</v>
      </c>
      <c r="DT110" s="308" t="s">
        <v>107</v>
      </c>
      <c r="DU110" s="309" t="s">
        <v>107</v>
      </c>
      <c r="DV110" s="308">
        <v>42453</v>
      </c>
      <c r="DW110" s="308">
        <v>42469</v>
      </c>
      <c r="DX110" s="308">
        <v>42496</v>
      </c>
      <c r="DY110" s="308">
        <v>42496</v>
      </c>
      <c r="DZ110" s="308">
        <v>42576</v>
      </c>
      <c r="EA110" s="308">
        <v>42616</v>
      </c>
      <c r="EB110" s="308">
        <v>42660</v>
      </c>
      <c r="EC110" s="308">
        <v>42672</v>
      </c>
      <c r="ED110" s="308">
        <v>42727</v>
      </c>
      <c r="EE110" s="310">
        <v>42741</v>
      </c>
      <c r="EF110" s="371"/>
      <c r="EG110" s="405" t="s">
        <v>114</v>
      </c>
      <c r="EH110" s="400"/>
      <c r="EI110" s="308">
        <v>42736</v>
      </c>
      <c r="EJ110" s="308">
        <v>42741</v>
      </c>
      <c r="EK110" s="308" t="s">
        <v>107</v>
      </c>
      <c r="EL110" s="308" t="s">
        <v>107</v>
      </c>
      <c r="EM110" s="308">
        <v>42832</v>
      </c>
      <c r="EN110" s="308">
        <v>42846</v>
      </c>
      <c r="EO110" s="308">
        <v>42881</v>
      </c>
      <c r="EP110" s="308">
        <v>42881</v>
      </c>
      <c r="EQ110" s="308">
        <v>42940</v>
      </c>
      <c r="ER110" s="308">
        <v>42980</v>
      </c>
      <c r="ES110" s="308">
        <v>43024</v>
      </c>
      <c r="ET110" s="308">
        <v>43035</v>
      </c>
      <c r="EU110" s="308">
        <v>43090</v>
      </c>
      <c r="EV110" s="310">
        <v>43106</v>
      </c>
      <c r="EW110" s="371"/>
      <c r="EX110" s="371"/>
      <c r="EY110" s="372"/>
    </row>
    <row r="111" spans="88:155" ht="19.5" thickBot="1" x14ac:dyDescent="0.3">
      <c r="CJ111" s="396"/>
      <c r="CK111" s="24"/>
      <c r="CL111" s="24"/>
      <c r="CM111" s="24"/>
      <c r="CN111" s="24"/>
      <c r="CO111" s="24"/>
      <c r="CP111" s="24"/>
      <c r="CQ111" s="198"/>
      <c r="CR111" s="132" t="s">
        <v>34</v>
      </c>
      <c r="CS111" s="361"/>
      <c r="CT111" s="360">
        <f>IF($CX$104="x",DE104,IF($CX$105="x",DE105,IF($CX$106="x",DE106,IF($CX$107="x",DE107,IF($CX$108="x",DE108,IF($CX$109="x",DE109,IF($CX$110="x",DE110,IF($CX$111="x",DE111,))))))))</f>
        <v>42835</v>
      </c>
      <c r="CU111" s="360">
        <f>IF($CX$104="x",DF104,IF($CX$105="x",DF105,IF($CX$106="x",DF106,IF($CX$107="x",DF107,IF($CX$108="x",DF108,IF($CX$109="x",DF109,IF($CX$110="x",DF110,IF($CX$111="x",DF111,))))))))</f>
        <v>42847</v>
      </c>
      <c r="CV111" s="316" t="s">
        <v>173</v>
      </c>
      <c r="CW111" s="392"/>
      <c r="CX111" s="266"/>
      <c r="CY111" s="403" t="s">
        <v>57</v>
      </c>
      <c r="CZ111" s="403"/>
      <c r="DA111" s="351" t="str">
        <f t="shared" si="13"/>
        <v>-</v>
      </c>
      <c r="DB111" s="351" t="str">
        <f t="shared" si="14"/>
        <v>-</v>
      </c>
      <c r="DC111" s="351">
        <f t="shared" si="15"/>
        <v>42772</v>
      </c>
      <c r="DD111" s="351">
        <f t="shared" si="16"/>
        <v>42777</v>
      </c>
      <c r="DE111" s="351">
        <f t="shared" si="17"/>
        <v>42835</v>
      </c>
      <c r="DF111" s="351">
        <f t="shared" si="18"/>
        <v>42846</v>
      </c>
      <c r="DG111" s="351">
        <f t="shared" si="19"/>
        <v>42881</v>
      </c>
      <c r="DH111" s="351">
        <f t="shared" si="20"/>
        <v>42881</v>
      </c>
      <c r="DI111" s="351">
        <f t="shared" si="21"/>
        <v>42912</v>
      </c>
      <c r="DJ111" s="351">
        <f t="shared" si="22"/>
        <v>42956</v>
      </c>
      <c r="DK111" s="351">
        <f t="shared" si="23"/>
        <v>43010</v>
      </c>
      <c r="DL111" s="351">
        <f t="shared" si="24"/>
        <v>43022</v>
      </c>
      <c r="DM111" s="351">
        <f t="shared" si="25"/>
        <v>43091</v>
      </c>
      <c r="DN111" s="352">
        <f t="shared" si="26"/>
        <v>43105</v>
      </c>
      <c r="DO111" s="363"/>
      <c r="DP111" s="407" t="s">
        <v>57</v>
      </c>
      <c r="DQ111" s="407"/>
      <c r="DR111" s="311">
        <v>42370</v>
      </c>
      <c r="DS111" s="311">
        <v>42371</v>
      </c>
      <c r="DT111" s="311">
        <v>42401</v>
      </c>
      <c r="DU111" s="311">
        <v>42406</v>
      </c>
      <c r="DV111" s="311">
        <v>42453</v>
      </c>
      <c r="DW111" s="311">
        <v>42462</v>
      </c>
      <c r="DX111" s="311">
        <v>42496</v>
      </c>
      <c r="DY111" s="311">
        <v>42496</v>
      </c>
      <c r="DZ111" s="311">
        <v>42548</v>
      </c>
      <c r="EA111" s="311">
        <v>42592</v>
      </c>
      <c r="EB111" s="311">
        <v>42653</v>
      </c>
      <c r="EC111" s="311">
        <v>42665</v>
      </c>
      <c r="ED111" s="311">
        <v>42727</v>
      </c>
      <c r="EE111" s="312">
        <v>43100</v>
      </c>
      <c r="EF111" s="371"/>
      <c r="EG111" s="406" t="s">
        <v>57</v>
      </c>
      <c r="EH111" s="407"/>
      <c r="EI111" s="311" t="s">
        <v>107</v>
      </c>
      <c r="EJ111" s="311" t="s">
        <v>107</v>
      </c>
      <c r="EK111" s="311">
        <v>42772</v>
      </c>
      <c r="EL111" s="311">
        <v>42777</v>
      </c>
      <c r="EM111" s="311">
        <v>42835</v>
      </c>
      <c r="EN111" s="311">
        <v>42846</v>
      </c>
      <c r="EO111" s="311">
        <v>42881</v>
      </c>
      <c r="EP111" s="311">
        <v>42881</v>
      </c>
      <c r="EQ111" s="311">
        <v>42912</v>
      </c>
      <c r="ER111" s="311">
        <v>42956</v>
      </c>
      <c r="ES111" s="311">
        <v>43010</v>
      </c>
      <c r="ET111" s="311">
        <v>43022</v>
      </c>
      <c r="EU111" s="311">
        <v>43091</v>
      </c>
      <c r="EV111" s="312">
        <v>43105</v>
      </c>
      <c r="EW111" s="371"/>
      <c r="EX111" s="371"/>
      <c r="EY111" s="372"/>
    </row>
    <row r="112" spans="88:155" x14ac:dyDescent="0.25">
      <c r="CJ112" s="396"/>
      <c r="CK112" s="24"/>
      <c r="CL112" s="24"/>
      <c r="CM112" s="24"/>
      <c r="CN112" s="24"/>
      <c r="CO112" s="24"/>
      <c r="CP112" s="24"/>
      <c r="CQ112" s="198"/>
      <c r="CR112" s="132" t="s">
        <v>37</v>
      </c>
      <c r="CS112" s="361"/>
      <c r="CT112" s="360">
        <f>IF($CX$104="x",DG104,IF($CX$105="x",DG105,IF($CX$106="x",DG106,IF($CX$107="x",DG107,IF($CX$108="x",DG108,IF($CX$109="x",DG109,IF($CX$110="x",DG110,IF($CX$111="x",DG111,))))))))</f>
        <v>42892</v>
      </c>
      <c r="CU112" s="360">
        <f>IF($CX$104="x",DH104,IF($CX$105="x",DH105,IF($CX$106="x",DH106,IF($CX$107="x",DH107,IF($CX$108="x",DH108,IF($CX$109="x",DH109,IF($CX$110="x",DH110,IF($CX$111="x",DH111,))))))))</f>
        <v>42892</v>
      </c>
      <c r="CV112" s="319" t="s">
        <v>173</v>
      </c>
      <c r="CW112" s="363"/>
      <c r="CX112" s="202">
        <f>COUNTA(CX96:CX111)</f>
        <v>1</v>
      </c>
      <c r="CY112" s="24"/>
      <c r="CZ112" s="24"/>
      <c r="DA112" s="24"/>
      <c r="DB112" s="24"/>
      <c r="DC112" s="363"/>
      <c r="DD112" s="24"/>
      <c r="DE112" s="24"/>
      <c r="DF112" s="363"/>
      <c r="DG112" s="24"/>
      <c r="DH112" s="24"/>
      <c r="DI112" s="363"/>
      <c r="DJ112" s="24"/>
      <c r="DK112" s="24"/>
      <c r="DL112" s="363"/>
      <c r="DM112" s="24"/>
      <c r="DN112" s="24"/>
      <c r="DO112" s="363"/>
      <c r="DP112" s="24"/>
      <c r="DQ112" s="371"/>
      <c r="DR112" s="371"/>
      <c r="DS112" s="371"/>
      <c r="DT112" s="371"/>
      <c r="DU112" s="371"/>
      <c r="DV112" s="371"/>
      <c r="DW112" s="371"/>
      <c r="DX112" s="371"/>
      <c r="DY112" s="371"/>
      <c r="DZ112" s="371"/>
      <c r="EA112" s="371"/>
      <c r="EB112" s="371"/>
      <c r="EC112" s="371"/>
      <c r="ED112" s="371"/>
      <c r="EE112" s="371"/>
      <c r="EF112" s="371"/>
      <c r="EG112" s="371"/>
      <c r="EH112" s="371"/>
      <c r="EI112" s="371"/>
      <c r="EJ112" s="371"/>
      <c r="EK112" s="24"/>
      <c r="EL112" s="24"/>
      <c r="EM112" s="24"/>
      <c r="EN112" s="24"/>
      <c r="EO112" s="24"/>
      <c r="EP112" s="24"/>
      <c r="EQ112" s="24"/>
      <c r="ER112" s="371"/>
      <c r="ES112" s="371"/>
      <c r="ET112" s="371"/>
      <c r="EU112" s="371"/>
      <c r="EV112" s="371"/>
      <c r="EW112" s="371"/>
      <c r="EX112" s="371"/>
      <c r="EY112" s="372"/>
    </row>
    <row r="113" spans="88:155" x14ac:dyDescent="0.25">
      <c r="CJ113" s="396"/>
      <c r="CK113" s="24"/>
      <c r="CL113" s="24"/>
      <c r="CM113" s="24"/>
      <c r="CN113" s="24"/>
      <c r="CO113" s="24"/>
      <c r="CP113" s="24"/>
      <c r="CQ113" s="198"/>
      <c r="CR113" s="132" t="s">
        <v>39</v>
      </c>
      <c r="CS113" s="361"/>
      <c r="CT113" s="360">
        <f>IF($CX$104="x",DI104,IF($CX$105="x",DI105,IF($CX$106="x",DI106,IF($CX$107="x",DI107,IF($CX$108="x",DI108,IF($CX$109="x",DI109,IF($CX$110="x",DI110,IF($CX$111="x",DI111,))))))))</f>
        <v>42933</v>
      </c>
      <c r="CU113" s="360">
        <f>IF($CX$104="x",DJ104,IF($CX$105="x",DJ105,IF($CX$106="x",DJ106,IF($CX$107="x",DJ107,IF($CX$108="x",DJ108,IF($CX$109="x",DJ109,IF($CX$110="x",DJ110,IF($CX$111="x",DJ111,))))))))</f>
        <v>42976</v>
      </c>
      <c r="CV113" s="319" t="s">
        <v>173</v>
      </c>
      <c r="CW113" s="363"/>
      <c r="CX113" s="24"/>
      <c r="CY113" s="24"/>
      <c r="CZ113" s="363"/>
      <c r="DA113" s="24"/>
      <c r="DB113" s="24"/>
      <c r="DC113" s="363"/>
      <c r="DD113" s="24"/>
      <c r="DE113" s="24"/>
      <c r="DF113" s="363"/>
      <c r="DG113" s="24"/>
      <c r="DH113" s="24"/>
      <c r="DI113" s="363"/>
      <c r="DJ113" s="24"/>
      <c r="DK113" s="24"/>
      <c r="DL113" s="363"/>
      <c r="DM113" s="24"/>
      <c r="DN113" s="24"/>
      <c r="DO113" s="363"/>
      <c r="DP113" s="24"/>
      <c r="DQ113" s="371"/>
      <c r="DR113" s="371"/>
      <c r="DS113" s="371"/>
      <c r="DT113" s="371"/>
      <c r="DU113" s="371"/>
      <c r="DV113" s="371"/>
      <c r="DW113" s="371"/>
      <c r="DX113" s="371"/>
      <c r="DY113" s="371"/>
      <c r="DZ113" s="371"/>
      <c r="EA113" s="371"/>
      <c r="EB113" s="371"/>
      <c r="EC113" s="371"/>
      <c r="ED113" s="371"/>
      <c r="EE113" s="371"/>
      <c r="EF113" s="371"/>
      <c r="EG113" s="371"/>
      <c r="EH113" s="371"/>
      <c r="EI113" s="371"/>
      <c r="EJ113" s="371"/>
      <c r="EK113" s="24"/>
      <c r="EL113" s="24"/>
      <c r="EM113" s="24"/>
      <c r="EN113" s="24"/>
      <c r="EO113" s="24"/>
      <c r="EP113" s="24"/>
      <c r="EQ113" s="24"/>
      <c r="ER113" s="371"/>
      <c r="ES113" s="371"/>
      <c r="ET113" s="371"/>
      <c r="EU113" s="371"/>
      <c r="EV113" s="371"/>
      <c r="EW113" s="371"/>
      <c r="EX113" s="371"/>
      <c r="EY113" s="372"/>
    </row>
    <row r="114" spans="88:155" x14ac:dyDescent="0.25">
      <c r="CJ114" s="396"/>
      <c r="CK114" s="24"/>
      <c r="CL114" s="24"/>
      <c r="CM114" s="24"/>
      <c r="CN114" s="24"/>
      <c r="CO114" s="24"/>
      <c r="CP114" s="24"/>
      <c r="CQ114" s="198"/>
      <c r="CR114" s="132" t="s">
        <v>40</v>
      </c>
      <c r="CS114" s="361"/>
      <c r="CT114" s="360">
        <f>IF($CX$104="x",DK104,IF($CX$105="x",DK105,IF($CX$106="x",DK106,IF($CX$107="x",DK107,IF($CX$108="x",DK108,IF($CX$109="x",DK109,IF($CX$110="x",DK110,IF($CX$111="x",DK111,))))))))</f>
        <v>43031</v>
      </c>
      <c r="CU114" s="360">
        <f>IF($CX$104="x",DL104,IF($CX$105="x",DL105,IF($CX$106="x",DL106,IF($CX$107="x",DL107,IF($CX$108="x",DL108,IF($CX$109="x",DL109,IF($CX$110="x",DL110,IF($CX$111="x",DL111,))))))))</f>
        <v>43043</v>
      </c>
      <c r="CV114" s="319" t="s">
        <v>173</v>
      </c>
      <c r="CW114" s="363"/>
      <c r="CX114" s="24"/>
      <c r="CY114" s="24"/>
      <c r="CZ114" s="363"/>
      <c r="DA114" s="24"/>
      <c r="DB114" s="24"/>
      <c r="DC114" s="363"/>
      <c r="DD114" s="24"/>
      <c r="DE114" s="24"/>
      <c r="DF114" s="363"/>
      <c r="DG114" s="24"/>
      <c r="DH114" s="24"/>
      <c r="DI114" s="363"/>
      <c r="DJ114" s="24"/>
      <c r="DK114" s="24"/>
      <c r="DL114" s="363"/>
      <c r="DM114" s="24"/>
      <c r="DN114" s="24"/>
      <c r="DO114" s="363"/>
      <c r="DP114" s="24"/>
      <c r="DQ114" s="371"/>
      <c r="DR114" s="371"/>
      <c r="DS114" s="371"/>
      <c r="DT114" s="371"/>
      <c r="DU114" s="371"/>
      <c r="DV114" s="371"/>
      <c r="DW114" s="371"/>
      <c r="DX114" s="371"/>
      <c r="DY114" s="371"/>
      <c r="DZ114" s="371"/>
      <c r="EA114" s="371"/>
      <c r="EB114" s="371"/>
      <c r="EC114" s="371"/>
      <c r="ED114" s="371"/>
      <c r="EE114" s="371"/>
      <c r="EF114" s="371"/>
      <c r="EG114" s="371"/>
      <c r="EH114" s="371"/>
      <c r="EI114" s="371"/>
      <c r="EJ114" s="371"/>
      <c r="EK114" s="24"/>
      <c r="EL114" s="24"/>
      <c r="EM114" s="24"/>
      <c r="EN114" s="24"/>
      <c r="EO114" s="24"/>
      <c r="EP114" s="24"/>
      <c r="EQ114" s="24"/>
      <c r="ER114" s="371"/>
      <c r="ES114" s="371"/>
      <c r="ET114" s="371"/>
      <c r="EU114" s="371"/>
      <c r="EV114" s="371"/>
      <c r="EW114" s="371"/>
      <c r="EX114" s="371"/>
      <c r="EY114" s="372"/>
    </row>
    <row r="115" spans="88:155" x14ac:dyDescent="0.25">
      <c r="CJ115" s="396"/>
      <c r="CK115" s="24"/>
      <c r="CL115" s="24"/>
      <c r="CM115" s="24"/>
      <c r="CN115" s="24"/>
      <c r="CO115" s="24"/>
      <c r="CP115" s="24"/>
      <c r="CQ115" s="198"/>
      <c r="CR115" s="132" t="s">
        <v>41</v>
      </c>
      <c r="CS115" s="361"/>
      <c r="CT115" s="360">
        <f>IF($CX$104="x",DM104,IF($CX$105="x",DM105,IF($CX$106="x",DM106,IF($CX$107="x",DM107,IF($CX$108="x",DM108,IF($CX$109="x",DM109,IF($CX$110="x",DM110,IF($CX$111="x",DM111,))))))))</f>
        <v>43096</v>
      </c>
      <c r="CU115" s="360">
        <f>IF($CX$104="x",DN104,IF($CX$105="x",DN105,IF($CX$106="x",DN106,IF($CX$107="x",DN107,IF($CX$108="x",DN108,IF($CX$109="x",DN109,IF($CX$110="x",DN110,IF($CX$111="x",DN111,))))))))</f>
        <v>43106</v>
      </c>
      <c r="CV115" s="319" t="s">
        <v>173</v>
      </c>
      <c r="CW115" s="363"/>
      <c r="CX115" s="269"/>
      <c r="CY115" s="24"/>
      <c r="CZ115" s="363"/>
      <c r="DA115" s="24"/>
      <c r="DB115" s="24"/>
      <c r="DC115" s="363"/>
      <c r="DD115" s="24"/>
      <c r="DE115" s="24"/>
      <c r="DF115" s="363"/>
      <c r="DG115" s="24"/>
      <c r="DH115" s="24"/>
      <c r="DI115" s="363"/>
      <c r="DJ115" s="24"/>
      <c r="DK115" s="24"/>
      <c r="DL115" s="363"/>
      <c r="DM115" s="24"/>
      <c r="DN115" s="24"/>
      <c r="DO115" s="363"/>
      <c r="DP115" s="24"/>
      <c r="DQ115" s="371"/>
      <c r="DR115" s="371"/>
      <c r="DS115" s="371"/>
      <c r="DT115" s="371"/>
      <c r="DU115" s="371"/>
      <c r="DV115" s="371"/>
      <c r="DW115" s="371"/>
      <c r="DX115" s="371"/>
      <c r="DY115" s="371"/>
      <c r="DZ115" s="371"/>
      <c r="EA115" s="371"/>
      <c r="EB115" s="371"/>
      <c r="EC115" s="371"/>
      <c r="ED115" s="371"/>
      <c r="EE115" s="371"/>
      <c r="EF115" s="371"/>
      <c r="EG115" s="371"/>
      <c r="EH115" s="371"/>
      <c r="EI115" s="371"/>
      <c r="EJ115" s="371"/>
      <c r="EK115" s="24"/>
      <c r="EL115" s="24"/>
      <c r="EM115" s="24"/>
      <c r="EN115" s="24"/>
      <c r="EO115" s="24"/>
      <c r="EP115" s="24"/>
      <c r="EQ115" s="24"/>
      <c r="ER115" s="371"/>
      <c r="ES115" s="371"/>
      <c r="ET115" s="371"/>
      <c r="EU115" s="371"/>
      <c r="EV115" s="371"/>
      <c r="EW115" s="371"/>
      <c r="EX115" s="371"/>
      <c r="EY115" s="372"/>
    </row>
    <row r="116" spans="88:155" x14ac:dyDescent="0.25">
      <c r="CJ116" s="396"/>
      <c r="CK116" s="24"/>
      <c r="CL116" s="24"/>
      <c r="CM116" s="24"/>
      <c r="CN116" s="24"/>
      <c r="CO116" s="24"/>
      <c r="CP116" s="24"/>
      <c r="CQ116" s="198"/>
      <c r="CR116" s="132" t="s">
        <v>42</v>
      </c>
      <c r="CS116" s="361"/>
      <c r="CT116" s="390"/>
      <c r="CU116" s="390"/>
      <c r="CV116" s="319" t="s">
        <v>173</v>
      </c>
      <c r="CW116" s="363"/>
      <c r="CX116" s="24"/>
      <c r="CY116" s="24"/>
      <c r="CZ116" s="363"/>
      <c r="DA116" s="24"/>
      <c r="DB116" s="24"/>
      <c r="DC116" s="363"/>
      <c r="DD116" s="24"/>
      <c r="DE116" s="24"/>
      <c r="DF116" s="363"/>
      <c r="DG116" s="24"/>
      <c r="DH116" s="24"/>
      <c r="DI116" s="363"/>
      <c r="DJ116" s="24"/>
      <c r="DK116" s="24"/>
      <c r="DL116" s="363"/>
      <c r="DM116" s="24"/>
      <c r="DN116" s="24"/>
      <c r="DO116" s="363"/>
      <c r="DP116" s="24"/>
      <c r="DQ116" s="371"/>
      <c r="DR116" s="371"/>
      <c r="DS116" s="371"/>
      <c r="DT116" s="371"/>
      <c r="DU116" s="371"/>
      <c r="DV116" s="371"/>
      <c r="DW116" s="371"/>
      <c r="DX116" s="371"/>
      <c r="DY116" s="371"/>
      <c r="DZ116" s="371"/>
      <c r="EA116" s="371"/>
      <c r="EB116" s="371"/>
      <c r="EC116" s="371"/>
      <c r="ED116" s="371"/>
      <c r="EE116" s="371"/>
      <c r="EF116" s="371"/>
      <c r="EG116" s="371"/>
      <c r="EH116" s="371"/>
      <c r="EI116" s="371"/>
      <c r="EJ116" s="371"/>
      <c r="EK116" s="24"/>
      <c r="EL116" s="24"/>
      <c r="EM116" s="24"/>
      <c r="EN116" s="24"/>
      <c r="EO116" s="24"/>
      <c r="EP116" s="24"/>
      <c r="EQ116" s="24"/>
      <c r="ER116" s="371"/>
      <c r="ES116" s="371"/>
      <c r="ET116" s="371"/>
      <c r="EU116" s="371"/>
      <c r="EV116" s="371"/>
      <c r="EW116" s="371"/>
      <c r="EX116" s="371"/>
      <c r="EY116" s="372"/>
    </row>
    <row r="117" spans="88:155" x14ac:dyDescent="0.25">
      <c r="CJ117" s="396"/>
      <c r="CK117" s="24"/>
      <c r="CL117" s="24"/>
      <c r="CM117" s="24"/>
      <c r="CN117" s="24"/>
      <c r="CO117" s="24"/>
      <c r="CP117" s="24"/>
      <c r="CQ117" s="198"/>
      <c r="CR117" s="132" t="s">
        <v>43</v>
      </c>
      <c r="CS117" s="361"/>
      <c r="CT117" s="268"/>
      <c r="CU117" s="268"/>
      <c r="CV117" s="319" t="s">
        <v>172</v>
      </c>
      <c r="CW117" s="363"/>
      <c r="CX117" s="24"/>
      <c r="CY117" s="24"/>
      <c r="CZ117" s="363"/>
      <c r="DA117" s="24"/>
      <c r="DB117" s="24"/>
      <c r="DC117" s="363"/>
      <c r="DD117" s="24"/>
      <c r="DE117" s="24"/>
      <c r="DF117" s="363"/>
      <c r="DG117" s="24"/>
      <c r="DH117" s="24"/>
      <c r="DI117" s="363"/>
      <c r="DJ117" s="24"/>
      <c r="DK117" s="24"/>
      <c r="DL117" s="363"/>
      <c r="DM117" s="24"/>
      <c r="DN117" s="24"/>
      <c r="DO117" s="363"/>
      <c r="DP117" s="24"/>
      <c r="DQ117" s="371"/>
      <c r="DR117" s="371"/>
      <c r="DS117" s="371"/>
      <c r="DT117" s="371"/>
      <c r="DU117" s="371"/>
      <c r="DV117" s="371"/>
      <c r="DW117" s="371"/>
      <c r="DX117" s="371"/>
      <c r="DY117" s="371"/>
      <c r="DZ117" s="371"/>
      <c r="EA117" s="371"/>
      <c r="EB117" s="371"/>
      <c r="EC117" s="371"/>
      <c r="ED117" s="371"/>
      <c r="EE117" s="371"/>
      <c r="EF117" s="371"/>
      <c r="EG117" s="371"/>
      <c r="EH117" s="371"/>
      <c r="EI117" s="371"/>
      <c r="EJ117" s="371"/>
      <c r="EK117" s="24"/>
      <c r="EL117" s="24"/>
      <c r="EM117" s="24"/>
      <c r="EN117" s="24"/>
      <c r="EO117" s="24"/>
      <c r="EP117" s="24"/>
      <c r="EQ117" s="24"/>
      <c r="ER117" s="371"/>
      <c r="ES117" s="371"/>
      <c r="ET117" s="371"/>
      <c r="EU117" s="371"/>
      <c r="EV117" s="371"/>
      <c r="EW117" s="371"/>
      <c r="EX117" s="371"/>
      <c r="EY117" s="372"/>
    </row>
    <row r="118" spans="88:155" x14ac:dyDescent="0.25">
      <c r="CJ118" s="396"/>
      <c r="CK118" s="24"/>
      <c r="CL118" s="24"/>
      <c r="CM118" s="24"/>
      <c r="CN118" s="24"/>
      <c r="CO118" s="24"/>
      <c r="CP118" s="24"/>
      <c r="CQ118" s="198"/>
      <c r="CR118" s="61"/>
      <c r="CS118" s="61"/>
      <c r="CT118" s="366"/>
      <c r="CU118" s="61"/>
      <c r="CV118" s="102"/>
      <c r="CW118" s="363"/>
      <c r="CX118" s="24"/>
      <c r="CY118" s="24"/>
      <c r="CZ118" s="363"/>
      <c r="DA118" s="24"/>
      <c r="DB118" s="24"/>
      <c r="DC118" s="363"/>
      <c r="DD118" s="24"/>
      <c r="DE118" s="24"/>
      <c r="DF118" s="363"/>
      <c r="DG118" s="24"/>
      <c r="DH118" s="24"/>
      <c r="DI118" s="363"/>
      <c r="DJ118" s="24"/>
      <c r="DK118" s="24"/>
      <c r="DL118" s="363"/>
      <c r="DM118" s="24"/>
      <c r="DN118" s="24"/>
      <c r="DO118" s="363"/>
      <c r="DP118" s="24"/>
      <c r="DQ118" s="371"/>
      <c r="DR118" s="371"/>
      <c r="DS118" s="371"/>
      <c r="DT118" s="371"/>
      <c r="DU118" s="371"/>
      <c r="DV118" s="371"/>
      <c r="DW118" s="371"/>
      <c r="DX118" s="371"/>
      <c r="DY118" s="371"/>
      <c r="DZ118" s="371"/>
      <c r="EA118" s="371"/>
      <c r="EB118" s="371"/>
      <c r="EC118" s="371"/>
      <c r="ED118" s="371"/>
      <c r="EE118" s="371"/>
      <c r="EF118" s="371"/>
      <c r="EG118" s="371"/>
      <c r="EH118" s="371"/>
      <c r="EI118" s="371"/>
      <c r="EJ118" s="371"/>
      <c r="EK118" s="24"/>
      <c r="EL118" s="24"/>
      <c r="EM118" s="24"/>
      <c r="EN118" s="24"/>
      <c r="EO118" s="24"/>
      <c r="EP118" s="24"/>
      <c r="EQ118" s="24"/>
      <c r="ER118" s="371"/>
      <c r="ES118" s="371"/>
      <c r="ET118" s="371"/>
      <c r="EU118" s="371"/>
      <c r="EV118" s="371"/>
      <c r="EW118" s="371"/>
      <c r="EX118" s="371"/>
      <c r="EY118" s="372"/>
    </row>
    <row r="119" spans="88:155" ht="19.5" thickBot="1" x14ac:dyDescent="0.3">
      <c r="CJ119" s="396"/>
      <c r="CK119" s="24"/>
      <c r="CL119" s="24"/>
      <c r="CM119" s="24"/>
      <c r="CN119" s="24"/>
      <c r="CO119" s="24"/>
      <c r="CP119" s="24"/>
      <c r="CQ119" s="200"/>
      <c r="CR119" s="109"/>
      <c r="CS119" s="109"/>
      <c r="CT119" s="110"/>
      <c r="CU119" s="109"/>
      <c r="CV119" s="127"/>
      <c r="CW119" s="363"/>
      <c r="CX119" s="24"/>
      <c r="CY119" s="24"/>
      <c r="CZ119" s="363"/>
      <c r="DA119" s="24"/>
      <c r="DB119" s="24"/>
      <c r="DC119" s="363"/>
      <c r="DD119" s="24"/>
      <c r="DE119" s="24"/>
      <c r="DF119" s="363"/>
      <c r="DG119" s="24"/>
      <c r="DH119" s="24"/>
      <c r="DI119" s="363"/>
      <c r="DJ119" s="24"/>
      <c r="DK119" s="24"/>
      <c r="DL119" s="363"/>
      <c r="DM119" s="24"/>
      <c r="DN119" s="24"/>
      <c r="DO119" s="363"/>
      <c r="DP119" s="24"/>
      <c r="DQ119" s="371"/>
      <c r="DR119" s="371"/>
      <c r="DS119" s="371"/>
      <c r="DT119" s="371"/>
      <c r="DU119" s="371"/>
      <c r="DV119" s="371"/>
      <c r="DW119" s="371"/>
      <c r="DX119" s="371"/>
      <c r="DY119" s="371"/>
      <c r="DZ119" s="371"/>
      <c r="EA119" s="371"/>
      <c r="EB119" s="371"/>
      <c r="EC119" s="371"/>
      <c r="ED119" s="371"/>
      <c r="EE119" s="371"/>
      <c r="EF119" s="371"/>
      <c r="EG119" s="371"/>
      <c r="EH119" s="371"/>
      <c r="EI119" s="371"/>
      <c r="EJ119" s="371"/>
      <c r="EK119" s="24"/>
      <c r="EL119" s="24"/>
      <c r="EM119" s="24"/>
      <c r="EN119" s="24"/>
      <c r="EO119" s="24"/>
      <c r="EP119" s="24"/>
      <c r="EQ119" s="24"/>
      <c r="ER119" s="371"/>
      <c r="ES119" s="371"/>
      <c r="ET119" s="371"/>
      <c r="EU119" s="371"/>
      <c r="EV119" s="371"/>
      <c r="EW119" s="371"/>
      <c r="EX119" s="371"/>
      <c r="EY119" s="372"/>
    </row>
    <row r="120" spans="88:155" x14ac:dyDescent="0.25">
      <c r="CJ120" s="396"/>
      <c r="CK120" s="24"/>
      <c r="CL120" s="24"/>
      <c r="CM120" s="24"/>
      <c r="CN120" s="24"/>
      <c r="CO120" s="24"/>
      <c r="CP120" s="24"/>
      <c r="CQ120" s="363"/>
      <c r="CR120" s="24"/>
      <c r="CS120" s="24"/>
      <c r="CT120" s="363"/>
      <c r="CU120" s="24"/>
      <c r="CV120" s="24"/>
      <c r="CW120" s="363"/>
      <c r="CX120" s="24"/>
      <c r="CY120" s="24"/>
      <c r="CZ120" s="363"/>
      <c r="DA120" s="24"/>
      <c r="DB120" s="24"/>
      <c r="DC120" s="363"/>
      <c r="DD120" s="24"/>
      <c r="DE120" s="24"/>
      <c r="DF120" s="363"/>
      <c r="DG120" s="24"/>
      <c r="DH120" s="24"/>
      <c r="DI120" s="363"/>
      <c r="DJ120" s="24"/>
      <c r="DK120" s="24"/>
      <c r="DL120" s="363"/>
      <c r="DM120" s="24"/>
      <c r="DN120" s="24"/>
      <c r="DO120" s="363"/>
      <c r="DP120" s="24"/>
      <c r="DQ120" s="24"/>
      <c r="DR120" s="24"/>
      <c r="DS120" s="371"/>
      <c r="DT120" s="371"/>
      <c r="DU120" s="371"/>
      <c r="DV120" s="371"/>
      <c r="DW120" s="371"/>
      <c r="DX120" s="371"/>
      <c r="DY120" s="371"/>
      <c r="DZ120" s="371"/>
      <c r="EA120" s="371"/>
      <c r="EB120" s="371"/>
      <c r="EC120" s="371"/>
      <c r="ED120" s="371"/>
      <c r="EE120" s="371"/>
      <c r="EF120" s="371"/>
      <c r="EG120" s="371"/>
      <c r="EH120" s="371"/>
      <c r="EI120" s="371"/>
      <c r="EJ120" s="371"/>
      <c r="EK120" s="24"/>
      <c r="EL120" s="24"/>
      <c r="EM120" s="24"/>
      <c r="EN120" s="24"/>
      <c r="EO120" s="24"/>
      <c r="EP120" s="24"/>
      <c r="EQ120" s="24"/>
      <c r="ER120" s="371"/>
      <c r="ES120" s="371"/>
      <c r="ET120" s="371"/>
      <c r="EU120" s="371"/>
      <c r="EV120" s="371"/>
      <c r="EW120" s="371"/>
      <c r="EX120" s="371"/>
      <c r="EY120" s="372"/>
    </row>
    <row r="121" spans="88:155" ht="19.5" thickBot="1" x14ac:dyDescent="0.3">
      <c r="CJ121" s="396"/>
      <c r="CK121" s="24"/>
      <c r="CL121" s="24"/>
      <c r="CM121" s="24"/>
      <c r="CN121" s="24"/>
      <c r="CO121" s="24"/>
      <c r="CP121" s="24"/>
      <c r="CQ121" s="363"/>
      <c r="CR121" s="24"/>
      <c r="CS121" s="24"/>
      <c r="CT121" s="363"/>
      <c r="CU121" s="24"/>
      <c r="CV121" s="24"/>
      <c r="CW121" s="363"/>
      <c r="CX121" s="24"/>
      <c r="CY121" s="24"/>
      <c r="CZ121" s="363"/>
      <c r="DA121" s="24"/>
      <c r="DB121" s="24"/>
      <c r="DC121" s="363"/>
      <c r="DD121" s="24"/>
      <c r="DE121" s="24"/>
      <c r="DF121" s="363"/>
      <c r="DG121" s="24"/>
      <c r="DH121" s="24"/>
      <c r="DI121" s="363"/>
      <c r="DJ121" s="24"/>
      <c r="DK121" s="24"/>
      <c r="DL121" s="363"/>
      <c r="DM121" s="24"/>
      <c r="DN121" s="24"/>
      <c r="DO121" s="363"/>
      <c r="DP121" s="24"/>
      <c r="DQ121" s="24"/>
      <c r="DR121" s="24"/>
      <c r="DS121" s="371"/>
      <c r="DT121" s="371"/>
      <c r="DU121" s="371"/>
      <c r="DV121" s="371"/>
      <c r="DW121" s="371"/>
      <c r="DX121" s="371"/>
      <c r="DY121" s="371"/>
      <c r="DZ121" s="371"/>
      <c r="EA121" s="371"/>
      <c r="EB121" s="371"/>
      <c r="EC121" s="371"/>
      <c r="ED121" s="371"/>
      <c r="EE121" s="371"/>
      <c r="EF121" s="371"/>
      <c r="EG121" s="371"/>
      <c r="EH121" s="371"/>
      <c r="EI121" s="371"/>
      <c r="EJ121" s="371"/>
      <c r="EK121" s="24"/>
      <c r="EL121" s="24"/>
      <c r="EM121" s="24"/>
      <c r="EN121" s="24"/>
      <c r="EO121" s="24"/>
      <c r="EP121" s="24"/>
      <c r="EQ121" s="24"/>
      <c r="ER121" s="371"/>
      <c r="ES121" s="371"/>
      <c r="ET121" s="371"/>
      <c r="EU121" s="371"/>
      <c r="EV121" s="371"/>
      <c r="EW121" s="371"/>
      <c r="EX121" s="371"/>
      <c r="EY121" s="372"/>
    </row>
    <row r="122" spans="88:155" x14ac:dyDescent="0.3">
      <c r="CJ122" s="367" t="s">
        <v>150</v>
      </c>
      <c r="CK122" s="368"/>
      <c r="CL122" s="368"/>
      <c r="CM122" s="368"/>
      <c r="CN122" s="368"/>
      <c r="CO122" s="368"/>
      <c r="CP122" s="368"/>
      <c r="CQ122" s="369"/>
      <c r="CR122" s="368"/>
      <c r="CS122" s="370"/>
    </row>
    <row r="123" spans="88:155" x14ac:dyDescent="0.25">
      <c r="CJ123" s="421" t="s">
        <v>190</v>
      </c>
      <c r="CK123" s="79"/>
      <c r="CL123" s="79"/>
      <c r="CM123" s="79"/>
      <c r="CN123" s="79"/>
      <c r="CO123" s="79"/>
      <c r="CP123" s="79"/>
      <c r="CQ123" s="357"/>
      <c r="CR123" s="79"/>
      <c r="CS123" s="377"/>
    </row>
    <row r="124" spans="88:155" ht="19.5" thickBot="1" x14ac:dyDescent="0.3">
      <c r="CJ124" s="421"/>
      <c r="CK124" s="79"/>
      <c r="CL124" s="79"/>
      <c r="CM124" s="79"/>
      <c r="CN124" s="79"/>
      <c r="CO124" s="79"/>
      <c r="CP124" s="79"/>
      <c r="CQ124" s="79"/>
      <c r="CR124" s="79"/>
      <c r="CS124" s="377"/>
    </row>
    <row r="125" spans="88:155" ht="19.5" thickBot="1" x14ac:dyDescent="0.3">
      <c r="CJ125" s="421"/>
      <c r="CK125" s="79"/>
      <c r="CL125" s="378" t="s">
        <v>116</v>
      </c>
      <c r="CM125" s="417" t="s">
        <v>201</v>
      </c>
      <c r="CN125" s="418"/>
      <c r="CO125" s="379" t="s">
        <v>141</v>
      </c>
      <c r="CP125" s="380"/>
      <c r="CQ125" s="79"/>
      <c r="CR125" s="79"/>
      <c r="CS125" s="377"/>
    </row>
    <row r="126" spans="88:155" x14ac:dyDescent="0.25">
      <c r="CJ126" s="421"/>
      <c r="CK126" s="79"/>
      <c r="CL126" s="237"/>
      <c r="CM126" s="231" t="s">
        <v>58</v>
      </c>
      <c r="CN126" s="232" t="s">
        <v>59</v>
      </c>
      <c r="CO126" s="380"/>
      <c r="CP126" s="380"/>
      <c r="CQ126" s="233" t="s">
        <v>58</v>
      </c>
      <c r="CR126" s="234" t="s">
        <v>59</v>
      </c>
      <c r="CS126" s="377"/>
    </row>
    <row r="127" spans="88:155" x14ac:dyDescent="0.25">
      <c r="CJ127" s="421"/>
      <c r="CK127" s="79"/>
      <c r="CL127" s="238">
        <v>1</v>
      </c>
      <c r="CM127" s="220">
        <f t="shared" ref="CM127:CM136" si="29">IF(CQ127&lt;&gt;"",VALUE(CQ127&amp;Kalenderjahr)," -")</f>
        <v>42753</v>
      </c>
      <c r="CN127" s="221">
        <f t="shared" ref="CN127:CN136" si="30">IF(CR127&lt;&gt;"",VALUE(CR127&amp;Kalenderjahr)," -")</f>
        <v>42760</v>
      </c>
      <c r="CO127" s="380"/>
      <c r="CP127" s="381" t="s">
        <v>122</v>
      </c>
      <c r="CQ127" s="272" t="s">
        <v>196</v>
      </c>
      <c r="CR127" s="273" t="s">
        <v>202</v>
      </c>
      <c r="CS127" s="377"/>
    </row>
    <row r="128" spans="88:155" x14ac:dyDescent="0.25">
      <c r="CJ128" s="421"/>
      <c r="CK128" s="79"/>
      <c r="CL128" s="238">
        <v>2</v>
      </c>
      <c r="CM128" s="216">
        <f t="shared" si="29"/>
        <v>42767</v>
      </c>
      <c r="CN128" s="217">
        <f t="shared" si="30"/>
        <v>42776</v>
      </c>
      <c r="CO128" s="380"/>
      <c r="CP128" s="381" t="s">
        <v>123</v>
      </c>
      <c r="CQ128" s="272" t="s">
        <v>195</v>
      </c>
      <c r="CR128" s="273" t="s">
        <v>203</v>
      </c>
      <c r="CS128" s="377"/>
    </row>
    <row r="129" spans="88:97" x14ac:dyDescent="0.25">
      <c r="CJ129" s="421"/>
      <c r="CK129" s="79"/>
      <c r="CL129" s="238">
        <v>3</v>
      </c>
      <c r="CM129" s="216" t="str">
        <f t="shared" si="29"/>
        <v xml:space="preserve"> -</v>
      </c>
      <c r="CN129" s="217" t="str">
        <f t="shared" si="30"/>
        <v xml:space="preserve"> -</v>
      </c>
      <c r="CO129" s="380"/>
      <c r="CP129" s="381" t="s">
        <v>124</v>
      </c>
      <c r="CQ129" s="272"/>
      <c r="CR129" s="273"/>
      <c r="CS129" s="377"/>
    </row>
    <row r="130" spans="88:97" x14ac:dyDescent="0.25">
      <c r="CJ130" s="421"/>
      <c r="CK130" s="79"/>
      <c r="CL130" s="238">
        <v>4</v>
      </c>
      <c r="CM130" s="216" t="str">
        <f t="shared" si="29"/>
        <v xml:space="preserve"> -</v>
      </c>
      <c r="CN130" s="217" t="str">
        <f t="shared" si="30"/>
        <v xml:space="preserve"> -</v>
      </c>
      <c r="CO130" s="79"/>
      <c r="CP130" s="79"/>
      <c r="CQ130" s="272"/>
      <c r="CR130" s="273"/>
      <c r="CS130" s="377"/>
    </row>
    <row r="131" spans="88:97" x14ac:dyDescent="0.25">
      <c r="CJ131" s="421"/>
      <c r="CK131" s="79"/>
      <c r="CL131" s="238">
        <v>5</v>
      </c>
      <c r="CM131" s="216" t="str">
        <f t="shared" si="29"/>
        <v xml:space="preserve"> -</v>
      </c>
      <c r="CN131" s="217" t="str">
        <f t="shared" si="30"/>
        <v xml:space="preserve"> -</v>
      </c>
      <c r="CO131" s="79"/>
      <c r="CP131" s="79"/>
      <c r="CQ131" s="272"/>
      <c r="CR131" s="273"/>
      <c r="CS131" s="377"/>
    </row>
    <row r="132" spans="88:97" x14ac:dyDescent="0.25">
      <c r="CJ132" s="421"/>
      <c r="CK132" s="79"/>
      <c r="CL132" s="238">
        <v>6</v>
      </c>
      <c r="CM132" s="216" t="str">
        <f t="shared" si="29"/>
        <v xml:space="preserve"> -</v>
      </c>
      <c r="CN132" s="217" t="str">
        <f t="shared" si="30"/>
        <v xml:space="preserve"> -</v>
      </c>
      <c r="CO132" s="79"/>
      <c r="CP132" s="79"/>
      <c r="CQ132" s="272"/>
      <c r="CR132" s="273"/>
      <c r="CS132" s="377"/>
    </row>
    <row r="133" spans="88:97" x14ac:dyDescent="0.25">
      <c r="CJ133" s="421"/>
      <c r="CK133" s="79"/>
      <c r="CL133" s="238">
        <v>7</v>
      </c>
      <c r="CM133" s="216" t="str">
        <f t="shared" si="29"/>
        <v xml:space="preserve"> -</v>
      </c>
      <c r="CN133" s="217" t="str">
        <f t="shared" si="30"/>
        <v xml:space="preserve"> -</v>
      </c>
      <c r="CO133" s="79"/>
      <c r="CP133" s="79"/>
      <c r="CQ133" s="274"/>
      <c r="CR133" s="275"/>
      <c r="CS133" s="377"/>
    </row>
    <row r="134" spans="88:97" x14ac:dyDescent="0.25">
      <c r="CJ134" s="421"/>
      <c r="CK134" s="79"/>
      <c r="CL134" s="238">
        <v>8</v>
      </c>
      <c r="CM134" s="216" t="str">
        <f t="shared" si="29"/>
        <v xml:space="preserve"> -</v>
      </c>
      <c r="CN134" s="217" t="str">
        <f t="shared" si="30"/>
        <v xml:space="preserve"> -</v>
      </c>
      <c r="CO134" s="79"/>
      <c r="CP134" s="79"/>
      <c r="CQ134" s="274"/>
      <c r="CR134" s="275"/>
      <c r="CS134" s="377"/>
    </row>
    <row r="135" spans="88:97" x14ac:dyDescent="0.25">
      <c r="CJ135" s="421"/>
      <c r="CK135" s="79"/>
      <c r="CL135" s="238">
        <v>9</v>
      </c>
      <c r="CM135" s="216" t="str">
        <f t="shared" si="29"/>
        <v xml:space="preserve"> -</v>
      </c>
      <c r="CN135" s="217" t="str">
        <f t="shared" si="30"/>
        <v xml:space="preserve"> -</v>
      </c>
      <c r="CO135" s="79"/>
      <c r="CP135" s="79"/>
      <c r="CQ135" s="274"/>
      <c r="CR135" s="275"/>
      <c r="CS135" s="377"/>
    </row>
    <row r="136" spans="88:97" ht="19.5" thickBot="1" x14ac:dyDescent="0.3">
      <c r="CJ136" s="421"/>
      <c r="CK136" s="79"/>
      <c r="CL136" s="239">
        <v>10</v>
      </c>
      <c r="CM136" s="218" t="str">
        <f t="shared" si="29"/>
        <v xml:space="preserve"> -</v>
      </c>
      <c r="CN136" s="219" t="str">
        <f t="shared" si="30"/>
        <v xml:space="preserve"> -</v>
      </c>
      <c r="CO136" s="204"/>
      <c r="CP136" s="205"/>
      <c r="CQ136" s="276"/>
      <c r="CR136" s="277"/>
      <c r="CS136" s="377"/>
    </row>
    <row r="137" spans="88:97" ht="19.5" thickBot="1" x14ac:dyDescent="0.3">
      <c r="CJ137" s="421"/>
      <c r="CK137" s="79"/>
      <c r="CL137" s="382"/>
      <c r="CM137" s="79"/>
      <c r="CN137" s="79"/>
      <c r="CO137" s="357"/>
      <c r="CP137" s="357"/>
      <c r="CQ137" s="357"/>
      <c r="CR137" s="79"/>
      <c r="CS137" s="377"/>
    </row>
    <row r="138" spans="88:97" ht="19.5" thickBot="1" x14ac:dyDescent="0.3">
      <c r="CJ138" s="421"/>
      <c r="CK138" s="79"/>
      <c r="CL138" s="383" t="s">
        <v>117</v>
      </c>
      <c r="CM138" s="419"/>
      <c r="CN138" s="420"/>
      <c r="CO138" s="379" t="s">
        <v>141</v>
      </c>
      <c r="CP138" s="380"/>
      <c r="CQ138" s="357"/>
      <c r="CR138" s="79"/>
      <c r="CS138" s="384"/>
    </row>
    <row r="139" spans="88:97" x14ac:dyDescent="0.25">
      <c r="CJ139" s="421"/>
      <c r="CK139" s="79"/>
      <c r="CL139" s="240"/>
      <c r="CM139" s="235" t="s">
        <v>58</v>
      </c>
      <c r="CN139" s="236" t="s">
        <v>59</v>
      </c>
      <c r="CO139" s="380"/>
      <c r="CP139" s="380"/>
      <c r="CQ139" s="233" t="s">
        <v>58</v>
      </c>
      <c r="CR139" s="232" t="s">
        <v>59</v>
      </c>
      <c r="CS139" s="377"/>
    </row>
    <row r="140" spans="88:97" x14ac:dyDescent="0.25">
      <c r="CJ140" s="421"/>
      <c r="CK140" s="79"/>
      <c r="CL140" s="238">
        <v>1</v>
      </c>
      <c r="CM140" s="220" t="str">
        <f t="shared" ref="CM140:CM149" si="31">IF(CQ140&lt;&gt;"",VALUE(CQ140&amp;Kalenderjahr)," -")</f>
        <v xml:space="preserve"> -</v>
      </c>
      <c r="CN140" s="221" t="str">
        <f t="shared" ref="CN140:CN149" si="32">IF(CR140&lt;&gt;"",VALUE(CR140&amp;Kalenderjahr)," -")</f>
        <v xml:space="preserve"> -</v>
      </c>
      <c r="CO140" s="380"/>
      <c r="CP140" s="381" t="s">
        <v>122</v>
      </c>
      <c r="CQ140" s="270"/>
      <c r="CR140" s="271"/>
      <c r="CS140" s="377"/>
    </row>
    <row r="141" spans="88:97" x14ac:dyDescent="0.25">
      <c r="CJ141" s="421"/>
      <c r="CK141" s="79"/>
      <c r="CL141" s="238">
        <v>2</v>
      </c>
      <c r="CM141" s="216" t="str">
        <f t="shared" si="31"/>
        <v xml:space="preserve"> -</v>
      </c>
      <c r="CN141" s="217" t="str">
        <f t="shared" si="32"/>
        <v xml:space="preserve"> -</v>
      </c>
      <c r="CO141" s="380"/>
      <c r="CP141" s="381" t="s">
        <v>123</v>
      </c>
      <c r="CQ141" s="278"/>
      <c r="CR141" s="279"/>
      <c r="CS141" s="377"/>
    </row>
    <row r="142" spans="88:97" x14ac:dyDescent="0.25">
      <c r="CJ142" s="421"/>
      <c r="CK142" s="79"/>
      <c r="CL142" s="238">
        <v>3</v>
      </c>
      <c r="CM142" s="216" t="str">
        <f t="shared" si="31"/>
        <v xml:space="preserve"> -</v>
      </c>
      <c r="CN142" s="217" t="str">
        <f t="shared" si="32"/>
        <v xml:space="preserve"> -</v>
      </c>
      <c r="CO142" s="380"/>
      <c r="CP142" s="381" t="s">
        <v>124</v>
      </c>
      <c r="CQ142" s="280"/>
      <c r="CR142" s="281"/>
      <c r="CS142" s="377"/>
    </row>
    <row r="143" spans="88:97" x14ac:dyDescent="0.25">
      <c r="CJ143" s="421"/>
      <c r="CK143" s="79"/>
      <c r="CL143" s="238">
        <v>4</v>
      </c>
      <c r="CM143" s="216" t="str">
        <f t="shared" si="31"/>
        <v xml:space="preserve"> -</v>
      </c>
      <c r="CN143" s="217" t="str">
        <f t="shared" si="32"/>
        <v xml:space="preserve"> -</v>
      </c>
      <c r="CO143" s="79"/>
      <c r="CP143" s="79"/>
      <c r="CQ143" s="280"/>
      <c r="CR143" s="281"/>
      <c r="CS143" s="377"/>
    </row>
    <row r="144" spans="88:97" x14ac:dyDescent="0.25">
      <c r="CJ144" s="421"/>
      <c r="CK144" s="79"/>
      <c r="CL144" s="238">
        <v>5</v>
      </c>
      <c r="CM144" s="216" t="str">
        <f t="shared" si="31"/>
        <v xml:space="preserve"> -</v>
      </c>
      <c r="CN144" s="217" t="str">
        <f t="shared" si="32"/>
        <v xml:space="preserve"> -</v>
      </c>
      <c r="CO144" s="79"/>
      <c r="CP144" s="79"/>
      <c r="CQ144" s="280"/>
      <c r="CR144" s="281"/>
      <c r="CS144" s="377"/>
    </row>
    <row r="145" spans="88:97" x14ac:dyDescent="0.25">
      <c r="CJ145" s="421"/>
      <c r="CK145" s="79"/>
      <c r="CL145" s="238">
        <v>6</v>
      </c>
      <c r="CM145" s="216" t="str">
        <f t="shared" si="31"/>
        <v xml:space="preserve"> -</v>
      </c>
      <c r="CN145" s="217" t="str">
        <f t="shared" si="32"/>
        <v xml:space="preserve"> -</v>
      </c>
      <c r="CO145" s="79"/>
      <c r="CP145" s="79"/>
      <c r="CQ145" s="280"/>
      <c r="CR145" s="281"/>
      <c r="CS145" s="377"/>
    </row>
    <row r="146" spans="88:97" x14ac:dyDescent="0.25">
      <c r="CJ146" s="421"/>
      <c r="CK146" s="79"/>
      <c r="CL146" s="238">
        <v>7</v>
      </c>
      <c r="CM146" s="216" t="str">
        <f t="shared" si="31"/>
        <v xml:space="preserve"> -</v>
      </c>
      <c r="CN146" s="217" t="str">
        <f t="shared" si="32"/>
        <v xml:space="preserve"> -</v>
      </c>
      <c r="CO146" s="79"/>
      <c r="CP146" s="79"/>
      <c r="CQ146" s="280"/>
      <c r="CR146" s="281"/>
      <c r="CS146" s="377"/>
    </row>
    <row r="147" spans="88:97" x14ac:dyDescent="0.25">
      <c r="CJ147" s="421"/>
      <c r="CK147" s="79"/>
      <c r="CL147" s="238">
        <v>8</v>
      </c>
      <c r="CM147" s="216" t="str">
        <f t="shared" si="31"/>
        <v xml:space="preserve"> -</v>
      </c>
      <c r="CN147" s="217" t="str">
        <f t="shared" si="32"/>
        <v xml:space="preserve"> -</v>
      </c>
      <c r="CO147" s="79"/>
      <c r="CP147" s="79"/>
      <c r="CQ147" s="280"/>
      <c r="CR147" s="281"/>
      <c r="CS147" s="377"/>
    </row>
    <row r="148" spans="88:97" x14ac:dyDescent="0.25">
      <c r="CJ148" s="421"/>
      <c r="CK148" s="79"/>
      <c r="CL148" s="238">
        <v>9</v>
      </c>
      <c r="CM148" s="216" t="str">
        <f t="shared" si="31"/>
        <v xml:space="preserve"> -</v>
      </c>
      <c r="CN148" s="217" t="str">
        <f t="shared" si="32"/>
        <v xml:space="preserve"> -</v>
      </c>
      <c r="CO148" s="79"/>
      <c r="CP148" s="79"/>
      <c r="CQ148" s="280"/>
      <c r="CR148" s="281"/>
      <c r="CS148" s="377"/>
    </row>
    <row r="149" spans="88:97" ht="19.5" thickBot="1" x14ac:dyDescent="0.3">
      <c r="CJ149" s="421"/>
      <c r="CK149" s="79"/>
      <c r="CL149" s="239">
        <v>10</v>
      </c>
      <c r="CM149" s="218" t="str">
        <f t="shared" si="31"/>
        <v xml:space="preserve"> -</v>
      </c>
      <c r="CN149" s="219" t="str">
        <f t="shared" si="32"/>
        <v xml:space="preserve"> -</v>
      </c>
      <c r="CO149" s="204"/>
      <c r="CP149" s="205"/>
      <c r="CQ149" s="282"/>
      <c r="CR149" s="283"/>
      <c r="CS149" s="377"/>
    </row>
    <row r="150" spans="88:97" ht="19.5" thickBot="1" x14ac:dyDescent="0.3">
      <c r="CJ150" s="421"/>
      <c r="CK150" s="79"/>
      <c r="CL150" s="385"/>
      <c r="CM150" s="79"/>
      <c r="CN150" s="79"/>
      <c r="CO150" s="357"/>
      <c r="CP150" s="357"/>
      <c r="CQ150" s="357"/>
      <c r="CR150" s="79"/>
      <c r="CS150" s="377"/>
    </row>
    <row r="151" spans="88:97" ht="19.5" thickBot="1" x14ac:dyDescent="0.3">
      <c r="CJ151" s="421"/>
      <c r="CK151" s="79"/>
      <c r="CL151" s="383" t="s">
        <v>118</v>
      </c>
      <c r="CM151" s="417"/>
      <c r="CN151" s="418"/>
      <c r="CO151" s="379" t="s">
        <v>141</v>
      </c>
      <c r="CP151" s="380"/>
      <c r="CQ151" s="357"/>
      <c r="CR151" s="79"/>
      <c r="CS151" s="377"/>
    </row>
    <row r="152" spans="88:97" x14ac:dyDescent="0.25">
      <c r="CJ152" s="421"/>
      <c r="CK152" s="79"/>
      <c r="CL152" s="240"/>
      <c r="CM152" s="235" t="s">
        <v>58</v>
      </c>
      <c r="CN152" s="236" t="s">
        <v>59</v>
      </c>
      <c r="CO152" s="380"/>
      <c r="CP152" s="380"/>
      <c r="CQ152" s="233" t="s">
        <v>58</v>
      </c>
      <c r="CR152" s="232" t="s">
        <v>59</v>
      </c>
      <c r="CS152" s="377"/>
    </row>
    <row r="153" spans="88:97" x14ac:dyDescent="0.25">
      <c r="CJ153" s="421"/>
      <c r="CK153" s="79"/>
      <c r="CL153" s="238">
        <v>1</v>
      </c>
      <c r="CM153" s="214" t="str">
        <f t="shared" ref="CM153:CM162" si="33">IF(CQ153&lt;&gt;"",VALUE(CQ153&amp;Kalenderjahr)," -")</f>
        <v xml:space="preserve"> -</v>
      </c>
      <c r="CN153" s="215" t="str">
        <f t="shared" ref="CN153:CN162" si="34">IF(CR153&lt;&gt;"",VALUE(CR153&amp;Kalenderjahr)," -")</f>
        <v xml:space="preserve"> -</v>
      </c>
      <c r="CO153" s="380"/>
      <c r="CP153" s="381" t="s">
        <v>122</v>
      </c>
      <c r="CQ153" s="270"/>
      <c r="CR153" s="271"/>
      <c r="CS153" s="377"/>
    </row>
    <row r="154" spans="88:97" x14ac:dyDescent="0.25">
      <c r="CJ154" s="421"/>
      <c r="CK154" s="79"/>
      <c r="CL154" s="238">
        <v>2</v>
      </c>
      <c r="CM154" s="216" t="str">
        <f t="shared" si="33"/>
        <v xml:space="preserve"> -</v>
      </c>
      <c r="CN154" s="217" t="str">
        <f t="shared" si="34"/>
        <v xml:space="preserve"> -</v>
      </c>
      <c r="CO154" s="380"/>
      <c r="CP154" s="381" t="s">
        <v>123</v>
      </c>
      <c r="CQ154" s="278"/>
      <c r="CR154" s="279"/>
      <c r="CS154" s="377"/>
    </row>
    <row r="155" spans="88:97" x14ac:dyDescent="0.25">
      <c r="CJ155" s="421"/>
      <c r="CK155" s="79"/>
      <c r="CL155" s="238">
        <v>3</v>
      </c>
      <c r="CM155" s="216" t="str">
        <f t="shared" si="33"/>
        <v xml:space="preserve"> -</v>
      </c>
      <c r="CN155" s="217" t="str">
        <f t="shared" si="34"/>
        <v xml:space="preserve"> -</v>
      </c>
      <c r="CO155" s="380"/>
      <c r="CP155" s="381" t="s">
        <v>124</v>
      </c>
      <c r="CQ155" s="280"/>
      <c r="CR155" s="281"/>
      <c r="CS155" s="377"/>
    </row>
    <row r="156" spans="88:97" x14ac:dyDescent="0.25">
      <c r="CJ156" s="421"/>
      <c r="CK156" s="79"/>
      <c r="CL156" s="238">
        <v>4</v>
      </c>
      <c r="CM156" s="216" t="str">
        <f t="shared" si="33"/>
        <v xml:space="preserve"> -</v>
      </c>
      <c r="CN156" s="217" t="str">
        <f t="shared" si="34"/>
        <v xml:space="preserve"> -</v>
      </c>
      <c r="CO156" s="380"/>
      <c r="CP156" s="380"/>
      <c r="CQ156" s="280"/>
      <c r="CR156" s="281"/>
      <c r="CS156" s="377"/>
    </row>
    <row r="157" spans="88:97" x14ac:dyDescent="0.25">
      <c r="CJ157" s="421"/>
      <c r="CK157" s="79"/>
      <c r="CL157" s="238">
        <v>5</v>
      </c>
      <c r="CM157" s="216" t="str">
        <f t="shared" si="33"/>
        <v xml:space="preserve"> -</v>
      </c>
      <c r="CN157" s="217" t="str">
        <f t="shared" si="34"/>
        <v xml:space="preserve"> -</v>
      </c>
      <c r="CO157" s="380"/>
      <c r="CP157" s="380"/>
      <c r="CQ157" s="280"/>
      <c r="CR157" s="281"/>
      <c r="CS157" s="377"/>
    </row>
    <row r="158" spans="88:97" x14ac:dyDescent="0.25">
      <c r="CJ158" s="421"/>
      <c r="CK158" s="79"/>
      <c r="CL158" s="238">
        <v>6</v>
      </c>
      <c r="CM158" s="216" t="str">
        <f t="shared" si="33"/>
        <v xml:space="preserve"> -</v>
      </c>
      <c r="CN158" s="217" t="str">
        <f t="shared" si="34"/>
        <v xml:space="preserve"> -</v>
      </c>
      <c r="CO158" s="79"/>
      <c r="CP158" s="79"/>
      <c r="CQ158" s="280"/>
      <c r="CR158" s="281"/>
      <c r="CS158" s="377"/>
    </row>
    <row r="159" spans="88:97" x14ac:dyDescent="0.25">
      <c r="CJ159" s="421"/>
      <c r="CK159" s="79"/>
      <c r="CL159" s="238">
        <v>7</v>
      </c>
      <c r="CM159" s="216" t="str">
        <f t="shared" si="33"/>
        <v xml:space="preserve"> -</v>
      </c>
      <c r="CN159" s="217" t="str">
        <f t="shared" si="34"/>
        <v xml:space="preserve"> -</v>
      </c>
      <c r="CO159" s="79"/>
      <c r="CP159" s="79"/>
      <c r="CQ159" s="280"/>
      <c r="CR159" s="281"/>
      <c r="CS159" s="377"/>
    </row>
    <row r="160" spans="88:97" x14ac:dyDescent="0.25">
      <c r="CJ160" s="421"/>
      <c r="CK160" s="79"/>
      <c r="CL160" s="238">
        <v>8</v>
      </c>
      <c r="CM160" s="216" t="str">
        <f t="shared" si="33"/>
        <v xml:space="preserve"> -</v>
      </c>
      <c r="CN160" s="217" t="str">
        <f t="shared" si="34"/>
        <v xml:space="preserve"> -</v>
      </c>
      <c r="CO160" s="79"/>
      <c r="CP160" s="79"/>
      <c r="CQ160" s="280"/>
      <c r="CR160" s="281"/>
      <c r="CS160" s="377"/>
    </row>
    <row r="161" spans="88:97" x14ac:dyDescent="0.25">
      <c r="CJ161" s="421"/>
      <c r="CK161" s="79"/>
      <c r="CL161" s="238">
        <v>9</v>
      </c>
      <c r="CM161" s="216" t="str">
        <f t="shared" si="33"/>
        <v xml:space="preserve"> -</v>
      </c>
      <c r="CN161" s="217" t="str">
        <f t="shared" si="34"/>
        <v xml:space="preserve"> -</v>
      </c>
      <c r="CO161" s="79"/>
      <c r="CP161" s="79"/>
      <c r="CQ161" s="280"/>
      <c r="CR161" s="281"/>
      <c r="CS161" s="377"/>
    </row>
    <row r="162" spans="88:97" ht="19.5" thickBot="1" x14ac:dyDescent="0.3">
      <c r="CJ162" s="421"/>
      <c r="CK162" s="79"/>
      <c r="CL162" s="239">
        <v>10</v>
      </c>
      <c r="CM162" s="218" t="str">
        <f t="shared" si="33"/>
        <v xml:space="preserve"> -</v>
      </c>
      <c r="CN162" s="219" t="str">
        <f t="shared" si="34"/>
        <v xml:space="preserve"> -</v>
      </c>
      <c r="CO162" s="204"/>
      <c r="CP162" s="205"/>
      <c r="CQ162" s="282"/>
      <c r="CR162" s="283"/>
      <c r="CS162" s="377"/>
    </row>
    <row r="163" spans="88:97" ht="19.5" thickBot="1" x14ac:dyDescent="0.3">
      <c r="CJ163" s="421"/>
      <c r="CK163" s="79"/>
      <c r="CL163" s="79"/>
      <c r="CM163" s="357"/>
      <c r="CN163" s="357"/>
      <c r="CO163" s="79"/>
      <c r="CP163" s="79"/>
      <c r="CQ163" s="79"/>
      <c r="CR163" s="79"/>
      <c r="CS163" s="377"/>
    </row>
    <row r="164" spans="88:97" ht="19.5" thickBot="1" x14ac:dyDescent="0.3">
      <c r="CJ164" s="421"/>
      <c r="CK164" s="79"/>
      <c r="CL164" s="383" t="s">
        <v>119</v>
      </c>
      <c r="CM164" s="419"/>
      <c r="CN164" s="420"/>
      <c r="CO164" s="379" t="s">
        <v>141</v>
      </c>
      <c r="CP164" s="380"/>
      <c r="CQ164" s="79"/>
      <c r="CR164" s="79"/>
      <c r="CS164" s="377"/>
    </row>
    <row r="165" spans="88:97" x14ac:dyDescent="0.25">
      <c r="CJ165" s="421"/>
      <c r="CK165" s="79"/>
      <c r="CL165" s="240"/>
      <c r="CM165" s="235" t="s">
        <v>58</v>
      </c>
      <c r="CN165" s="236" t="s">
        <v>59</v>
      </c>
      <c r="CO165" s="380"/>
      <c r="CP165" s="380"/>
      <c r="CQ165" s="233" t="s">
        <v>60</v>
      </c>
      <c r="CR165" s="232" t="s">
        <v>59</v>
      </c>
      <c r="CS165" s="377"/>
    </row>
    <row r="166" spans="88:97" x14ac:dyDescent="0.25">
      <c r="CJ166" s="421"/>
      <c r="CK166" s="79"/>
      <c r="CL166" s="238">
        <v>1</v>
      </c>
      <c r="CM166" s="214" t="str">
        <f t="shared" ref="CM166:CM175" si="35">IF(CQ166&lt;&gt;"",VALUE(CQ166&amp;Kalenderjahr)," -")</f>
        <v xml:space="preserve"> -</v>
      </c>
      <c r="CN166" s="215" t="str">
        <f t="shared" ref="CN166:CN175" si="36">IF(CR166&lt;&gt;"",VALUE(CR166&amp;Kalenderjahr)," -")</f>
        <v xml:space="preserve"> -</v>
      </c>
      <c r="CO166" s="380"/>
      <c r="CP166" s="381" t="s">
        <v>122</v>
      </c>
      <c r="CQ166" s="270"/>
      <c r="CR166" s="271"/>
      <c r="CS166" s="377"/>
    </row>
    <row r="167" spans="88:97" x14ac:dyDescent="0.25">
      <c r="CJ167" s="421"/>
      <c r="CK167" s="79"/>
      <c r="CL167" s="238">
        <v>2</v>
      </c>
      <c r="CM167" s="216" t="str">
        <f t="shared" si="35"/>
        <v xml:space="preserve"> -</v>
      </c>
      <c r="CN167" s="217" t="str">
        <f t="shared" si="36"/>
        <v xml:space="preserve"> -</v>
      </c>
      <c r="CO167" s="380"/>
      <c r="CP167" s="381" t="s">
        <v>123</v>
      </c>
      <c r="CQ167" s="278"/>
      <c r="CR167" s="279"/>
      <c r="CS167" s="377"/>
    </row>
    <row r="168" spans="88:97" x14ac:dyDescent="0.25">
      <c r="CJ168" s="421"/>
      <c r="CK168" s="79"/>
      <c r="CL168" s="238">
        <v>3</v>
      </c>
      <c r="CM168" s="216" t="str">
        <f t="shared" si="35"/>
        <v xml:space="preserve"> -</v>
      </c>
      <c r="CN168" s="217" t="str">
        <f t="shared" si="36"/>
        <v xml:space="preserve"> -</v>
      </c>
      <c r="CO168" s="380"/>
      <c r="CP168" s="381" t="s">
        <v>124</v>
      </c>
      <c r="CQ168" s="280"/>
      <c r="CR168" s="281"/>
      <c r="CS168" s="377"/>
    </row>
    <row r="169" spans="88:97" x14ac:dyDescent="0.25">
      <c r="CJ169" s="421"/>
      <c r="CK169" s="79"/>
      <c r="CL169" s="238">
        <v>4</v>
      </c>
      <c r="CM169" s="216" t="str">
        <f t="shared" si="35"/>
        <v xml:space="preserve"> -</v>
      </c>
      <c r="CN169" s="217" t="str">
        <f t="shared" si="36"/>
        <v xml:space="preserve"> -</v>
      </c>
      <c r="CO169" s="380"/>
      <c r="CP169" s="380"/>
      <c r="CQ169" s="280"/>
      <c r="CR169" s="281"/>
      <c r="CS169" s="377"/>
    </row>
    <row r="170" spans="88:97" x14ac:dyDescent="0.25">
      <c r="CJ170" s="421"/>
      <c r="CK170" s="79"/>
      <c r="CL170" s="238">
        <v>5</v>
      </c>
      <c r="CM170" s="216" t="str">
        <f t="shared" si="35"/>
        <v xml:space="preserve"> -</v>
      </c>
      <c r="CN170" s="217" t="str">
        <f t="shared" si="36"/>
        <v xml:space="preserve"> -</v>
      </c>
      <c r="CO170" s="386"/>
      <c r="CP170" s="386"/>
      <c r="CQ170" s="280"/>
      <c r="CR170" s="281"/>
      <c r="CS170" s="377"/>
    </row>
    <row r="171" spans="88:97" x14ac:dyDescent="0.25">
      <c r="CJ171" s="421"/>
      <c r="CK171" s="79"/>
      <c r="CL171" s="238">
        <v>6</v>
      </c>
      <c r="CM171" s="216" t="str">
        <f t="shared" si="35"/>
        <v xml:space="preserve"> -</v>
      </c>
      <c r="CN171" s="217" t="str">
        <f t="shared" si="36"/>
        <v xml:space="preserve"> -</v>
      </c>
      <c r="CO171" s="79"/>
      <c r="CP171" s="79"/>
      <c r="CQ171" s="280"/>
      <c r="CR171" s="281"/>
      <c r="CS171" s="377"/>
    </row>
    <row r="172" spans="88:97" x14ac:dyDescent="0.25">
      <c r="CJ172" s="421"/>
      <c r="CK172" s="79"/>
      <c r="CL172" s="238">
        <v>7</v>
      </c>
      <c r="CM172" s="216" t="str">
        <f t="shared" si="35"/>
        <v xml:space="preserve"> -</v>
      </c>
      <c r="CN172" s="217" t="str">
        <f t="shared" si="36"/>
        <v xml:space="preserve"> -</v>
      </c>
      <c r="CO172" s="79"/>
      <c r="CP172" s="79"/>
      <c r="CQ172" s="280"/>
      <c r="CR172" s="281"/>
      <c r="CS172" s="377"/>
    </row>
    <row r="173" spans="88:97" x14ac:dyDescent="0.25">
      <c r="CJ173" s="421"/>
      <c r="CK173" s="79"/>
      <c r="CL173" s="238">
        <v>8</v>
      </c>
      <c r="CM173" s="216" t="str">
        <f t="shared" si="35"/>
        <v xml:space="preserve"> -</v>
      </c>
      <c r="CN173" s="217" t="str">
        <f t="shared" si="36"/>
        <v xml:space="preserve"> -</v>
      </c>
      <c r="CO173" s="79"/>
      <c r="CP173" s="79"/>
      <c r="CQ173" s="280"/>
      <c r="CR173" s="281"/>
      <c r="CS173" s="377"/>
    </row>
    <row r="174" spans="88:97" x14ac:dyDescent="0.25">
      <c r="CJ174" s="421"/>
      <c r="CK174" s="79"/>
      <c r="CL174" s="238">
        <v>9</v>
      </c>
      <c r="CM174" s="216" t="str">
        <f t="shared" si="35"/>
        <v xml:space="preserve"> -</v>
      </c>
      <c r="CN174" s="217" t="str">
        <f t="shared" si="36"/>
        <v xml:space="preserve"> -</v>
      </c>
      <c r="CO174" s="79"/>
      <c r="CP174" s="79"/>
      <c r="CQ174" s="280"/>
      <c r="CR174" s="281"/>
      <c r="CS174" s="377"/>
    </row>
    <row r="175" spans="88:97" ht="19.5" thickBot="1" x14ac:dyDescent="0.3">
      <c r="CJ175" s="421"/>
      <c r="CK175" s="79"/>
      <c r="CL175" s="239">
        <v>10</v>
      </c>
      <c r="CM175" s="218" t="str">
        <f t="shared" si="35"/>
        <v xml:space="preserve"> -</v>
      </c>
      <c r="CN175" s="219" t="str">
        <f t="shared" si="36"/>
        <v xml:space="preserve"> -</v>
      </c>
      <c r="CO175" s="204"/>
      <c r="CP175" s="205"/>
      <c r="CQ175" s="282"/>
      <c r="CR175" s="283"/>
      <c r="CS175" s="377"/>
    </row>
    <row r="176" spans="88:97" ht="19.5" thickBot="1" x14ac:dyDescent="0.3">
      <c r="CJ176" s="421"/>
      <c r="CK176" s="79"/>
      <c r="CL176" s="79"/>
      <c r="CM176" s="357"/>
      <c r="CN176" s="357"/>
      <c r="CO176" s="79"/>
      <c r="CP176" s="79"/>
      <c r="CQ176" s="79"/>
      <c r="CR176" s="79"/>
      <c r="CS176" s="377"/>
    </row>
    <row r="177" spans="88:97" ht="19.5" thickBot="1" x14ac:dyDescent="0.3">
      <c r="CJ177" s="421"/>
      <c r="CK177" s="79"/>
      <c r="CL177" s="383" t="s">
        <v>120</v>
      </c>
      <c r="CM177" s="419"/>
      <c r="CN177" s="420"/>
      <c r="CO177" s="379" t="s">
        <v>141</v>
      </c>
      <c r="CP177" s="380"/>
      <c r="CQ177" s="79"/>
      <c r="CR177" s="79"/>
      <c r="CS177" s="377"/>
    </row>
    <row r="178" spans="88:97" x14ac:dyDescent="0.25">
      <c r="CJ178" s="421"/>
      <c r="CK178" s="79"/>
      <c r="CL178" s="240"/>
      <c r="CM178" s="235" t="s">
        <v>58</v>
      </c>
      <c r="CN178" s="236" t="s">
        <v>59</v>
      </c>
      <c r="CO178" s="380"/>
      <c r="CP178" s="380"/>
      <c r="CQ178" s="233" t="s">
        <v>58</v>
      </c>
      <c r="CR178" s="232" t="s">
        <v>59</v>
      </c>
      <c r="CS178" s="377"/>
    </row>
    <row r="179" spans="88:97" x14ac:dyDescent="0.25">
      <c r="CJ179" s="421"/>
      <c r="CK179" s="79"/>
      <c r="CL179" s="238">
        <v>1</v>
      </c>
      <c r="CM179" s="214" t="str">
        <f t="shared" ref="CM179:CM188" si="37">IF(CQ179&lt;&gt;"",VALUE(CQ179&amp;Kalenderjahr)," -")</f>
        <v xml:space="preserve"> -</v>
      </c>
      <c r="CN179" s="215" t="str">
        <f t="shared" ref="CN179:CN188" si="38">IF(CR179&lt;&gt;"",VALUE(CR179&amp;Kalenderjahr)," -")</f>
        <v xml:space="preserve"> -</v>
      </c>
      <c r="CO179" s="380"/>
      <c r="CP179" s="381" t="s">
        <v>122</v>
      </c>
      <c r="CQ179" s="270"/>
      <c r="CR179" s="271"/>
      <c r="CS179" s="377"/>
    </row>
    <row r="180" spans="88:97" x14ac:dyDescent="0.25">
      <c r="CJ180" s="421"/>
      <c r="CK180" s="79"/>
      <c r="CL180" s="238">
        <v>2</v>
      </c>
      <c r="CM180" s="216" t="str">
        <f t="shared" si="37"/>
        <v xml:space="preserve"> -</v>
      </c>
      <c r="CN180" s="217" t="str">
        <f t="shared" si="38"/>
        <v xml:space="preserve"> -</v>
      </c>
      <c r="CO180" s="380"/>
      <c r="CP180" s="381" t="s">
        <v>123</v>
      </c>
      <c r="CQ180" s="278"/>
      <c r="CR180" s="279"/>
      <c r="CS180" s="377"/>
    </row>
    <row r="181" spans="88:97" x14ac:dyDescent="0.25">
      <c r="CJ181" s="421"/>
      <c r="CK181" s="79"/>
      <c r="CL181" s="238">
        <v>3</v>
      </c>
      <c r="CM181" s="216" t="str">
        <f t="shared" si="37"/>
        <v xml:space="preserve"> -</v>
      </c>
      <c r="CN181" s="217" t="str">
        <f t="shared" si="38"/>
        <v xml:space="preserve"> -</v>
      </c>
      <c r="CO181" s="380"/>
      <c r="CP181" s="381" t="s">
        <v>124</v>
      </c>
      <c r="CQ181" s="280"/>
      <c r="CR181" s="281"/>
      <c r="CS181" s="377"/>
    </row>
    <row r="182" spans="88:97" x14ac:dyDescent="0.25">
      <c r="CJ182" s="421"/>
      <c r="CK182" s="79"/>
      <c r="CL182" s="238">
        <v>4</v>
      </c>
      <c r="CM182" s="216" t="str">
        <f t="shared" si="37"/>
        <v xml:space="preserve"> -</v>
      </c>
      <c r="CN182" s="217" t="str">
        <f t="shared" si="38"/>
        <v xml:space="preserve"> -</v>
      </c>
      <c r="CO182" s="380"/>
      <c r="CP182" s="380"/>
      <c r="CQ182" s="280"/>
      <c r="CR182" s="281"/>
      <c r="CS182" s="377"/>
    </row>
    <row r="183" spans="88:97" x14ac:dyDescent="0.25">
      <c r="CJ183" s="421"/>
      <c r="CK183" s="79"/>
      <c r="CL183" s="238">
        <v>5</v>
      </c>
      <c r="CM183" s="216" t="str">
        <f t="shared" si="37"/>
        <v xml:space="preserve"> -</v>
      </c>
      <c r="CN183" s="217" t="str">
        <f t="shared" si="38"/>
        <v xml:space="preserve"> -</v>
      </c>
      <c r="CO183" s="380"/>
      <c r="CP183" s="380"/>
      <c r="CQ183" s="280"/>
      <c r="CR183" s="281"/>
      <c r="CS183" s="377"/>
    </row>
    <row r="184" spans="88:97" x14ac:dyDescent="0.25">
      <c r="CJ184" s="421"/>
      <c r="CK184" s="79"/>
      <c r="CL184" s="238">
        <v>6</v>
      </c>
      <c r="CM184" s="216" t="str">
        <f t="shared" si="37"/>
        <v xml:space="preserve"> -</v>
      </c>
      <c r="CN184" s="217" t="str">
        <f t="shared" si="38"/>
        <v xml:space="preserve"> -</v>
      </c>
      <c r="CO184" s="79"/>
      <c r="CP184" s="79"/>
      <c r="CQ184" s="280"/>
      <c r="CR184" s="281"/>
      <c r="CS184" s="377"/>
    </row>
    <row r="185" spans="88:97" x14ac:dyDescent="0.25">
      <c r="CJ185" s="421"/>
      <c r="CK185" s="79"/>
      <c r="CL185" s="238">
        <v>7</v>
      </c>
      <c r="CM185" s="216" t="str">
        <f t="shared" si="37"/>
        <v xml:space="preserve"> -</v>
      </c>
      <c r="CN185" s="217" t="str">
        <f t="shared" si="38"/>
        <v xml:space="preserve"> -</v>
      </c>
      <c r="CO185" s="79"/>
      <c r="CP185" s="79"/>
      <c r="CQ185" s="280"/>
      <c r="CR185" s="281"/>
      <c r="CS185" s="377"/>
    </row>
    <row r="186" spans="88:97" x14ac:dyDescent="0.25">
      <c r="CJ186" s="421"/>
      <c r="CK186" s="79"/>
      <c r="CL186" s="238">
        <v>8</v>
      </c>
      <c r="CM186" s="216" t="str">
        <f t="shared" si="37"/>
        <v xml:space="preserve"> -</v>
      </c>
      <c r="CN186" s="217" t="str">
        <f t="shared" si="38"/>
        <v xml:space="preserve"> -</v>
      </c>
      <c r="CO186" s="79"/>
      <c r="CP186" s="79"/>
      <c r="CQ186" s="280"/>
      <c r="CR186" s="281"/>
      <c r="CS186" s="377"/>
    </row>
    <row r="187" spans="88:97" x14ac:dyDescent="0.25">
      <c r="CJ187" s="421"/>
      <c r="CK187" s="79"/>
      <c r="CL187" s="238">
        <v>9</v>
      </c>
      <c r="CM187" s="216" t="str">
        <f t="shared" si="37"/>
        <v xml:space="preserve"> -</v>
      </c>
      <c r="CN187" s="217" t="str">
        <f t="shared" si="38"/>
        <v xml:space="preserve"> -</v>
      </c>
      <c r="CO187" s="79"/>
      <c r="CP187" s="79"/>
      <c r="CQ187" s="280"/>
      <c r="CR187" s="281"/>
      <c r="CS187" s="377"/>
    </row>
    <row r="188" spans="88:97" ht="19.5" thickBot="1" x14ac:dyDescent="0.3">
      <c r="CJ188" s="421"/>
      <c r="CK188" s="79"/>
      <c r="CL188" s="239">
        <v>10</v>
      </c>
      <c r="CM188" s="218" t="str">
        <f t="shared" si="37"/>
        <v xml:space="preserve"> -</v>
      </c>
      <c r="CN188" s="219" t="str">
        <f t="shared" si="38"/>
        <v xml:space="preserve"> -</v>
      </c>
      <c r="CO188" s="204"/>
      <c r="CP188" s="205"/>
      <c r="CQ188" s="282"/>
      <c r="CR188" s="283"/>
      <c r="CS188" s="377"/>
    </row>
    <row r="189" spans="88:97" ht="19.5" thickBot="1" x14ac:dyDescent="0.3">
      <c r="CJ189" s="421"/>
      <c r="CK189" s="79"/>
      <c r="CL189" s="79"/>
      <c r="CM189" s="357"/>
      <c r="CN189" s="357"/>
      <c r="CO189" s="79"/>
      <c r="CP189" s="79"/>
      <c r="CQ189" s="79"/>
      <c r="CR189" s="79"/>
      <c r="CS189" s="377"/>
    </row>
    <row r="190" spans="88:97" ht="19.5" thickBot="1" x14ac:dyDescent="0.3">
      <c r="CJ190" s="421"/>
      <c r="CK190" s="79"/>
      <c r="CL190" s="383" t="s">
        <v>121</v>
      </c>
      <c r="CM190" s="419"/>
      <c r="CN190" s="420"/>
      <c r="CO190" s="379" t="s">
        <v>141</v>
      </c>
      <c r="CP190" s="380"/>
      <c r="CQ190" s="79"/>
      <c r="CR190" s="79"/>
      <c r="CS190" s="377"/>
    </row>
    <row r="191" spans="88:97" x14ac:dyDescent="0.25">
      <c r="CJ191" s="421"/>
      <c r="CK191" s="79"/>
      <c r="CL191" s="240"/>
      <c r="CM191" s="235" t="s">
        <v>58</v>
      </c>
      <c r="CN191" s="236" t="s">
        <v>59</v>
      </c>
      <c r="CO191" s="380"/>
      <c r="CP191" s="380"/>
      <c r="CQ191" s="233" t="s">
        <v>58</v>
      </c>
      <c r="CR191" s="232" t="s">
        <v>59</v>
      </c>
      <c r="CS191" s="377"/>
    </row>
    <row r="192" spans="88:97" x14ac:dyDescent="0.25">
      <c r="CJ192" s="421"/>
      <c r="CK192" s="79"/>
      <c r="CL192" s="238">
        <v>1</v>
      </c>
      <c r="CM192" s="214" t="str">
        <f t="shared" ref="CM192:CM201" si="39">IF(CQ192&lt;&gt;"",VALUE(CQ192&amp;Kalenderjahr)," -")</f>
        <v xml:space="preserve"> -</v>
      </c>
      <c r="CN192" s="215" t="str">
        <f t="shared" ref="CN192:CN201" si="40">IF(CR192&lt;&gt;"",VALUE(CR192&amp;Kalenderjahr)," -")</f>
        <v xml:space="preserve"> -</v>
      </c>
      <c r="CO192" s="380"/>
      <c r="CP192" s="381" t="s">
        <v>122</v>
      </c>
      <c r="CQ192" s="270"/>
      <c r="CR192" s="271"/>
      <c r="CS192" s="377"/>
    </row>
    <row r="193" spans="88:97" x14ac:dyDescent="0.25">
      <c r="CJ193" s="421"/>
      <c r="CK193" s="79"/>
      <c r="CL193" s="238">
        <v>2</v>
      </c>
      <c r="CM193" s="216" t="str">
        <f t="shared" si="39"/>
        <v xml:space="preserve"> -</v>
      </c>
      <c r="CN193" s="217" t="str">
        <f t="shared" si="40"/>
        <v xml:space="preserve"> -</v>
      </c>
      <c r="CO193" s="380"/>
      <c r="CP193" s="381" t="s">
        <v>123</v>
      </c>
      <c r="CQ193" s="278"/>
      <c r="CR193" s="279"/>
      <c r="CS193" s="377"/>
    </row>
    <row r="194" spans="88:97" x14ac:dyDescent="0.25">
      <c r="CJ194" s="421"/>
      <c r="CK194" s="79"/>
      <c r="CL194" s="238">
        <v>3</v>
      </c>
      <c r="CM194" s="216" t="str">
        <f t="shared" si="39"/>
        <v xml:space="preserve"> -</v>
      </c>
      <c r="CN194" s="217" t="str">
        <f t="shared" si="40"/>
        <v xml:space="preserve"> -</v>
      </c>
      <c r="CO194" s="380"/>
      <c r="CP194" s="381" t="s">
        <v>124</v>
      </c>
      <c r="CQ194" s="280"/>
      <c r="CR194" s="281"/>
      <c r="CS194" s="377"/>
    </row>
    <row r="195" spans="88:97" x14ac:dyDescent="0.25">
      <c r="CJ195" s="421"/>
      <c r="CK195" s="79"/>
      <c r="CL195" s="238">
        <v>4</v>
      </c>
      <c r="CM195" s="216" t="str">
        <f t="shared" si="39"/>
        <v xml:space="preserve"> -</v>
      </c>
      <c r="CN195" s="217" t="str">
        <f t="shared" si="40"/>
        <v xml:space="preserve"> -</v>
      </c>
      <c r="CO195" s="380"/>
      <c r="CP195" s="380"/>
      <c r="CQ195" s="280"/>
      <c r="CR195" s="281"/>
      <c r="CS195" s="377"/>
    </row>
    <row r="196" spans="88:97" x14ac:dyDescent="0.25">
      <c r="CJ196" s="421"/>
      <c r="CK196" s="79"/>
      <c r="CL196" s="238">
        <v>5</v>
      </c>
      <c r="CM196" s="216" t="str">
        <f t="shared" si="39"/>
        <v xml:space="preserve"> -</v>
      </c>
      <c r="CN196" s="217" t="str">
        <f t="shared" si="40"/>
        <v xml:space="preserve"> -</v>
      </c>
      <c r="CO196" s="380"/>
      <c r="CP196" s="380"/>
      <c r="CQ196" s="280"/>
      <c r="CR196" s="281"/>
      <c r="CS196" s="377"/>
    </row>
    <row r="197" spans="88:97" x14ac:dyDescent="0.25">
      <c r="CJ197" s="421"/>
      <c r="CK197" s="79"/>
      <c r="CL197" s="238">
        <v>6</v>
      </c>
      <c r="CM197" s="216" t="str">
        <f t="shared" si="39"/>
        <v xml:space="preserve"> -</v>
      </c>
      <c r="CN197" s="217" t="str">
        <f t="shared" si="40"/>
        <v xml:space="preserve"> -</v>
      </c>
      <c r="CO197" s="79"/>
      <c r="CP197" s="79"/>
      <c r="CQ197" s="280"/>
      <c r="CR197" s="281"/>
      <c r="CS197" s="377"/>
    </row>
    <row r="198" spans="88:97" x14ac:dyDescent="0.25">
      <c r="CJ198" s="421"/>
      <c r="CK198" s="79"/>
      <c r="CL198" s="238">
        <v>7</v>
      </c>
      <c r="CM198" s="216" t="str">
        <f t="shared" si="39"/>
        <v xml:space="preserve"> -</v>
      </c>
      <c r="CN198" s="217" t="str">
        <f t="shared" si="40"/>
        <v xml:space="preserve"> -</v>
      </c>
      <c r="CO198" s="79"/>
      <c r="CP198" s="79"/>
      <c r="CQ198" s="280"/>
      <c r="CR198" s="281"/>
      <c r="CS198" s="377"/>
    </row>
    <row r="199" spans="88:97" x14ac:dyDescent="0.25">
      <c r="CJ199" s="421"/>
      <c r="CK199" s="79"/>
      <c r="CL199" s="238">
        <v>8</v>
      </c>
      <c r="CM199" s="216" t="str">
        <f t="shared" si="39"/>
        <v xml:space="preserve"> -</v>
      </c>
      <c r="CN199" s="217" t="str">
        <f t="shared" si="40"/>
        <v xml:space="preserve"> -</v>
      </c>
      <c r="CO199" s="79"/>
      <c r="CP199" s="79"/>
      <c r="CQ199" s="280"/>
      <c r="CR199" s="281"/>
      <c r="CS199" s="377"/>
    </row>
    <row r="200" spans="88:97" x14ac:dyDescent="0.25">
      <c r="CJ200" s="421"/>
      <c r="CK200" s="79"/>
      <c r="CL200" s="238">
        <v>9</v>
      </c>
      <c r="CM200" s="216" t="str">
        <f t="shared" si="39"/>
        <v xml:space="preserve"> -</v>
      </c>
      <c r="CN200" s="217" t="str">
        <f t="shared" si="40"/>
        <v xml:space="preserve"> -</v>
      </c>
      <c r="CO200" s="79"/>
      <c r="CP200" s="79"/>
      <c r="CQ200" s="280"/>
      <c r="CR200" s="281"/>
      <c r="CS200" s="377"/>
    </row>
    <row r="201" spans="88:97" ht="19.5" thickBot="1" x14ac:dyDescent="0.3">
      <c r="CJ201" s="421"/>
      <c r="CK201" s="79"/>
      <c r="CL201" s="239">
        <v>10</v>
      </c>
      <c r="CM201" s="218" t="str">
        <f t="shared" si="39"/>
        <v xml:space="preserve"> -</v>
      </c>
      <c r="CN201" s="219" t="str">
        <f t="shared" si="40"/>
        <v xml:space="preserve"> -</v>
      </c>
      <c r="CO201" s="204"/>
      <c r="CP201" s="205"/>
      <c r="CQ201" s="282"/>
      <c r="CR201" s="283"/>
      <c r="CS201" s="377"/>
    </row>
    <row r="202" spans="88:97" x14ac:dyDescent="0.25">
      <c r="CJ202" s="421"/>
      <c r="CK202" s="79"/>
      <c r="CL202" s="79"/>
      <c r="CM202" s="79"/>
      <c r="CN202" s="79"/>
      <c r="CO202" s="79"/>
      <c r="CP202" s="79"/>
      <c r="CQ202" s="79"/>
      <c r="CR202" s="79"/>
      <c r="CS202" s="377"/>
    </row>
    <row r="203" spans="88:97" x14ac:dyDescent="0.25">
      <c r="CJ203" s="421"/>
      <c r="CK203" s="79"/>
      <c r="CL203" s="79"/>
      <c r="CM203" s="79"/>
      <c r="CN203" s="79"/>
      <c r="CO203" s="79"/>
      <c r="CP203" s="79"/>
      <c r="CQ203" s="357"/>
      <c r="CR203" s="79"/>
      <c r="CS203" s="377"/>
    </row>
    <row r="204" spans="88:97" ht="19.5" thickBot="1" x14ac:dyDescent="0.3">
      <c r="CJ204" s="422"/>
      <c r="CK204" s="387"/>
      <c r="CL204" s="387"/>
      <c r="CM204" s="387"/>
      <c r="CN204" s="387"/>
      <c r="CO204" s="387"/>
      <c r="CP204" s="387"/>
      <c r="CQ204" s="388"/>
      <c r="CR204" s="387"/>
      <c r="CS204" s="389"/>
    </row>
  </sheetData>
  <sheetProtection algorithmName="SHA-512" hashValue="5Uo8myODEWUnIYoQnZC2AIo23ZC0V0RFBXidRRf5PRnTpxoJabXSR06jHNJF4SSvHzGvF/mgHze4eSlEZtWF6w==" saltValue="LELeF6OmjP+dkC8AS+XVQg==" spinCount="100000" sheet="1" objects="1" scenarios="1"/>
  <mergeCells count="610">
    <mergeCell ref="A48:A49"/>
    <mergeCell ref="A46:A47"/>
    <mergeCell ref="A44:A45"/>
    <mergeCell ref="A42:A43"/>
    <mergeCell ref="A40:A41"/>
    <mergeCell ref="A38:A39"/>
    <mergeCell ref="A36:A37"/>
    <mergeCell ref="A34:A35"/>
    <mergeCell ref="A32:A33"/>
    <mergeCell ref="CA9:CG9"/>
    <mergeCell ref="BT9:BZ9"/>
    <mergeCell ref="AR9:AX9"/>
    <mergeCell ref="AK9:AQ9"/>
    <mergeCell ref="AD9:AJ9"/>
    <mergeCell ref="BM9:BS9"/>
    <mergeCell ref="BF9:BL9"/>
    <mergeCell ref="AY9:BE9"/>
    <mergeCell ref="A80:A81"/>
    <mergeCell ref="A78:A79"/>
    <mergeCell ref="A76:A77"/>
    <mergeCell ref="A74:A75"/>
    <mergeCell ref="A72:A73"/>
    <mergeCell ref="A70:A71"/>
    <mergeCell ref="A68:A69"/>
    <mergeCell ref="A66:A67"/>
    <mergeCell ref="A64:A65"/>
    <mergeCell ref="A62:A63"/>
    <mergeCell ref="A60:A61"/>
    <mergeCell ref="A58:A59"/>
    <mergeCell ref="A56:A57"/>
    <mergeCell ref="A54:A55"/>
    <mergeCell ref="A52:A53"/>
    <mergeCell ref="A50:A51"/>
    <mergeCell ref="W9:AC9"/>
    <mergeCell ref="P9:V9"/>
    <mergeCell ref="I9:O9"/>
    <mergeCell ref="B30:B31"/>
    <mergeCell ref="A14:A15"/>
    <mergeCell ref="A16:A17"/>
    <mergeCell ref="B9:H9"/>
    <mergeCell ref="A10:A11"/>
    <mergeCell ref="A12:A13"/>
    <mergeCell ref="A18:A19"/>
    <mergeCell ref="A20:A21"/>
    <mergeCell ref="A30:A31"/>
    <mergeCell ref="A28:A29"/>
    <mergeCell ref="A26:A27"/>
    <mergeCell ref="A24:A25"/>
    <mergeCell ref="A22:A23"/>
    <mergeCell ref="AY28:AY29"/>
    <mergeCell ref="AY30:AY31"/>
    <mergeCell ref="AY32:AY33"/>
    <mergeCell ref="AY34:AY35"/>
    <mergeCell ref="AY36:AY37"/>
    <mergeCell ref="AY18:AY19"/>
    <mergeCell ref="AY20:AY21"/>
    <mergeCell ref="AY22:AY23"/>
    <mergeCell ref="AY24:AY25"/>
    <mergeCell ref="AY26:AY27"/>
    <mergeCell ref="AY64:AY65"/>
    <mergeCell ref="AY66:AY67"/>
    <mergeCell ref="AY48:AY49"/>
    <mergeCell ref="AY50:AY51"/>
    <mergeCell ref="AY52:AY53"/>
    <mergeCell ref="AY54:AY55"/>
    <mergeCell ref="AY56:AY57"/>
    <mergeCell ref="AY38:AY39"/>
    <mergeCell ref="AY40:AY41"/>
    <mergeCell ref="AY42:AY43"/>
    <mergeCell ref="AY44:AY45"/>
    <mergeCell ref="AY46:AY47"/>
    <mergeCell ref="AY78:AY79"/>
    <mergeCell ref="AY80:AY81"/>
    <mergeCell ref="BF10:BF11"/>
    <mergeCell ref="BF12:BF13"/>
    <mergeCell ref="BF14:BF15"/>
    <mergeCell ref="BF16:BF17"/>
    <mergeCell ref="BF18:BF19"/>
    <mergeCell ref="BF20:BF21"/>
    <mergeCell ref="BF22:BF23"/>
    <mergeCell ref="BF24:BF25"/>
    <mergeCell ref="BF26:BF27"/>
    <mergeCell ref="BF28:BF29"/>
    <mergeCell ref="BF30:BF31"/>
    <mergeCell ref="BF32:BF33"/>
    <mergeCell ref="BF34:BF35"/>
    <mergeCell ref="BF36:BF37"/>
    <mergeCell ref="AY68:AY69"/>
    <mergeCell ref="AY70:AY71"/>
    <mergeCell ref="AY72:AY73"/>
    <mergeCell ref="AY74:AY75"/>
    <mergeCell ref="AY76:AY77"/>
    <mergeCell ref="AY58:AY59"/>
    <mergeCell ref="AY60:AY61"/>
    <mergeCell ref="AY62:AY63"/>
    <mergeCell ref="BF64:BF65"/>
    <mergeCell ref="BF66:BF67"/>
    <mergeCell ref="BF48:BF49"/>
    <mergeCell ref="BF50:BF51"/>
    <mergeCell ref="BF52:BF53"/>
    <mergeCell ref="BF54:BF55"/>
    <mergeCell ref="BF56:BF57"/>
    <mergeCell ref="BF38:BF39"/>
    <mergeCell ref="BF40:BF41"/>
    <mergeCell ref="BF42:BF43"/>
    <mergeCell ref="BF44:BF45"/>
    <mergeCell ref="BF46:BF47"/>
    <mergeCell ref="BF78:BF79"/>
    <mergeCell ref="BF80:BF81"/>
    <mergeCell ref="BM10:BM11"/>
    <mergeCell ref="BM12:BM13"/>
    <mergeCell ref="BM14:BM15"/>
    <mergeCell ref="BM16:BM17"/>
    <mergeCell ref="BM18:BM19"/>
    <mergeCell ref="BM20:BM21"/>
    <mergeCell ref="BM22:BM23"/>
    <mergeCell ref="BM24:BM25"/>
    <mergeCell ref="BM26:BM27"/>
    <mergeCell ref="BM28:BM29"/>
    <mergeCell ref="BM30:BM31"/>
    <mergeCell ref="BM32:BM33"/>
    <mergeCell ref="BM34:BM35"/>
    <mergeCell ref="BM36:BM37"/>
    <mergeCell ref="BF68:BF69"/>
    <mergeCell ref="BF70:BF71"/>
    <mergeCell ref="BF72:BF73"/>
    <mergeCell ref="BF74:BF75"/>
    <mergeCell ref="BF76:BF77"/>
    <mergeCell ref="BF58:BF59"/>
    <mergeCell ref="BF60:BF61"/>
    <mergeCell ref="BF62:BF63"/>
    <mergeCell ref="BM64:BM65"/>
    <mergeCell ref="BM66:BM67"/>
    <mergeCell ref="BM48:BM49"/>
    <mergeCell ref="BM50:BM51"/>
    <mergeCell ref="BM52:BM53"/>
    <mergeCell ref="BM54:BM55"/>
    <mergeCell ref="BM56:BM57"/>
    <mergeCell ref="BM38:BM39"/>
    <mergeCell ref="BM40:BM41"/>
    <mergeCell ref="BM42:BM43"/>
    <mergeCell ref="BM44:BM45"/>
    <mergeCell ref="BM46:BM47"/>
    <mergeCell ref="BM78:BM79"/>
    <mergeCell ref="BM80:BM81"/>
    <mergeCell ref="BT10:BT11"/>
    <mergeCell ref="BT12:BT13"/>
    <mergeCell ref="BT14:BT15"/>
    <mergeCell ref="BT16:BT17"/>
    <mergeCell ref="BT18:BT19"/>
    <mergeCell ref="BT20:BT21"/>
    <mergeCell ref="BT22:BT23"/>
    <mergeCell ref="BT24:BT25"/>
    <mergeCell ref="BT26:BT27"/>
    <mergeCell ref="BT28:BT29"/>
    <mergeCell ref="BT30:BT31"/>
    <mergeCell ref="BT32:BT33"/>
    <mergeCell ref="BT34:BT35"/>
    <mergeCell ref="BT36:BT37"/>
    <mergeCell ref="BM68:BM69"/>
    <mergeCell ref="BM70:BM71"/>
    <mergeCell ref="BM72:BM73"/>
    <mergeCell ref="BM74:BM75"/>
    <mergeCell ref="BM76:BM77"/>
    <mergeCell ref="BM58:BM59"/>
    <mergeCell ref="BM60:BM61"/>
    <mergeCell ref="BM62:BM63"/>
    <mergeCell ref="CA28:CA29"/>
    <mergeCell ref="CA30:CA31"/>
    <mergeCell ref="CA32:CA33"/>
    <mergeCell ref="CA34:CA35"/>
    <mergeCell ref="CA36:CA37"/>
    <mergeCell ref="BT68:BT69"/>
    <mergeCell ref="BT70:BT71"/>
    <mergeCell ref="BT72:BT73"/>
    <mergeCell ref="BT74:BT75"/>
    <mergeCell ref="BT58:BT59"/>
    <mergeCell ref="BT60:BT61"/>
    <mergeCell ref="BT62:BT63"/>
    <mergeCell ref="BT64:BT65"/>
    <mergeCell ref="BT66:BT67"/>
    <mergeCell ref="BT48:BT49"/>
    <mergeCell ref="BT50:BT51"/>
    <mergeCell ref="BT52:BT53"/>
    <mergeCell ref="BT54:BT55"/>
    <mergeCell ref="BT56:BT57"/>
    <mergeCell ref="BT38:BT39"/>
    <mergeCell ref="BT40:BT41"/>
    <mergeCell ref="BT42:BT43"/>
    <mergeCell ref="BT44:BT45"/>
    <mergeCell ref="BT46:BT47"/>
    <mergeCell ref="CA10:CA11"/>
    <mergeCell ref="CA12:CA13"/>
    <mergeCell ref="CA14:CA15"/>
    <mergeCell ref="CA16:CA17"/>
    <mergeCell ref="CA18:CA19"/>
    <mergeCell ref="CA20:CA21"/>
    <mergeCell ref="CA22:CA23"/>
    <mergeCell ref="CA24:CA25"/>
    <mergeCell ref="CA26:CA27"/>
    <mergeCell ref="CA54:CA55"/>
    <mergeCell ref="CA56:CA57"/>
    <mergeCell ref="CA38:CA39"/>
    <mergeCell ref="CA40:CA41"/>
    <mergeCell ref="CA42:CA43"/>
    <mergeCell ref="CA44:CA45"/>
    <mergeCell ref="CA46:CA47"/>
    <mergeCell ref="BT78:BT79"/>
    <mergeCell ref="BT80:BT81"/>
    <mergeCell ref="BT76:BT77"/>
    <mergeCell ref="AR10:AR11"/>
    <mergeCell ref="AR12:AR13"/>
    <mergeCell ref="AR14:AR15"/>
    <mergeCell ref="AR16:AR17"/>
    <mergeCell ref="AR18:AR19"/>
    <mergeCell ref="CA78:CA79"/>
    <mergeCell ref="CA80:CA81"/>
    <mergeCell ref="AY10:AY11"/>
    <mergeCell ref="AY12:AY13"/>
    <mergeCell ref="AY14:AY15"/>
    <mergeCell ref="AY16:AY17"/>
    <mergeCell ref="CA68:CA69"/>
    <mergeCell ref="CA70:CA71"/>
    <mergeCell ref="CA72:CA73"/>
    <mergeCell ref="CA74:CA75"/>
    <mergeCell ref="CA76:CA77"/>
    <mergeCell ref="CA58:CA59"/>
    <mergeCell ref="CA60:CA61"/>
    <mergeCell ref="CA62:CA63"/>
    <mergeCell ref="CA64:CA65"/>
    <mergeCell ref="CA66:CA67"/>
    <mergeCell ref="CA48:CA49"/>
    <mergeCell ref="CA50:CA51"/>
    <mergeCell ref="CA52:CA53"/>
    <mergeCell ref="AR30:AR31"/>
    <mergeCell ref="AR32:AR33"/>
    <mergeCell ref="AR34:AR35"/>
    <mergeCell ref="AR36:AR37"/>
    <mergeCell ref="AR38:AR39"/>
    <mergeCell ref="AR20:AR21"/>
    <mergeCell ref="AR22:AR23"/>
    <mergeCell ref="AR24:AR25"/>
    <mergeCell ref="AR26:AR27"/>
    <mergeCell ref="AR28:AR29"/>
    <mergeCell ref="AR66:AR67"/>
    <mergeCell ref="AR68:AR69"/>
    <mergeCell ref="AR50:AR51"/>
    <mergeCell ref="AR52:AR53"/>
    <mergeCell ref="AR54:AR55"/>
    <mergeCell ref="AR56:AR57"/>
    <mergeCell ref="AR58:AR59"/>
    <mergeCell ref="AR40:AR41"/>
    <mergeCell ref="AR42:AR43"/>
    <mergeCell ref="AR44:AR45"/>
    <mergeCell ref="AR46:AR47"/>
    <mergeCell ref="AR48:AR49"/>
    <mergeCell ref="AR80:AR81"/>
    <mergeCell ref="AK10:AK11"/>
    <mergeCell ref="AK12:AK13"/>
    <mergeCell ref="AK14:AK15"/>
    <mergeCell ref="AK16:AK17"/>
    <mergeCell ref="AK18:AK19"/>
    <mergeCell ref="AK20:AK21"/>
    <mergeCell ref="AK22:AK23"/>
    <mergeCell ref="AK24:AK25"/>
    <mergeCell ref="AK26:AK27"/>
    <mergeCell ref="AK28:AK29"/>
    <mergeCell ref="AK30:AK31"/>
    <mergeCell ref="AK32:AK33"/>
    <mergeCell ref="AK34:AK35"/>
    <mergeCell ref="AK36:AK37"/>
    <mergeCell ref="AK38:AK39"/>
    <mergeCell ref="AR70:AR71"/>
    <mergeCell ref="AR72:AR73"/>
    <mergeCell ref="AR74:AR75"/>
    <mergeCell ref="AR76:AR77"/>
    <mergeCell ref="AR78:AR79"/>
    <mergeCell ref="AR60:AR61"/>
    <mergeCell ref="AR62:AR63"/>
    <mergeCell ref="AR64:AR65"/>
    <mergeCell ref="AK66:AK67"/>
    <mergeCell ref="AK68:AK69"/>
    <mergeCell ref="AK50:AK51"/>
    <mergeCell ref="AK52:AK53"/>
    <mergeCell ref="AK54:AK55"/>
    <mergeCell ref="AK56:AK57"/>
    <mergeCell ref="AK58:AK59"/>
    <mergeCell ref="AK40:AK41"/>
    <mergeCell ref="AK42:AK43"/>
    <mergeCell ref="AK44:AK45"/>
    <mergeCell ref="AK46:AK47"/>
    <mergeCell ref="AK48:AK49"/>
    <mergeCell ref="AK80:AK81"/>
    <mergeCell ref="AD10:AD11"/>
    <mergeCell ref="AD12:AD13"/>
    <mergeCell ref="AD14:AD15"/>
    <mergeCell ref="AD16:AD17"/>
    <mergeCell ref="AD18:AD19"/>
    <mergeCell ref="AD20:AD21"/>
    <mergeCell ref="AD22:AD23"/>
    <mergeCell ref="AD24:AD25"/>
    <mergeCell ref="AD26:AD27"/>
    <mergeCell ref="AD28:AD29"/>
    <mergeCell ref="AD30:AD31"/>
    <mergeCell ref="AD32:AD33"/>
    <mergeCell ref="AD34:AD35"/>
    <mergeCell ref="AD36:AD37"/>
    <mergeCell ref="AD38:AD39"/>
    <mergeCell ref="AK70:AK71"/>
    <mergeCell ref="AK72:AK73"/>
    <mergeCell ref="AK74:AK75"/>
    <mergeCell ref="AK76:AK77"/>
    <mergeCell ref="AK78:AK79"/>
    <mergeCell ref="AK60:AK61"/>
    <mergeCell ref="AK62:AK63"/>
    <mergeCell ref="AK64:AK65"/>
    <mergeCell ref="AD66:AD67"/>
    <mergeCell ref="AD68:AD69"/>
    <mergeCell ref="AD50:AD51"/>
    <mergeCell ref="AD52:AD53"/>
    <mergeCell ref="AD54:AD55"/>
    <mergeCell ref="AD56:AD57"/>
    <mergeCell ref="AD58:AD59"/>
    <mergeCell ref="AD40:AD41"/>
    <mergeCell ref="AD42:AD43"/>
    <mergeCell ref="AD44:AD45"/>
    <mergeCell ref="AD46:AD47"/>
    <mergeCell ref="AD48:AD49"/>
    <mergeCell ref="AD80:AD81"/>
    <mergeCell ref="W10:W11"/>
    <mergeCell ref="W12:W13"/>
    <mergeCell ref="W14:W15"/>
    <mergeCell ref="W16:W17"/>
    <mergeCell ref="W18:W19"/>
    <mergeCell ref="W20:W21"/>
    <mergeCell ref="W22:W23"/>
    <mergeCell ref="W24:W25"/>
    <mergeCell ref="W26:W27"/>
    <mergeCell ref="W28:W29"/>
    <mergeCell ref="W30:W31"/>
    <mergeCell ref="W32:W33"/>
    <mergeCell ref="W34:W35"/>
    <mergeCell ref="W36:W37"/>
    <mergeCell ref="W38:W39"/>
    <mergeCell ref="AD70:AD71"/>
    <mergeCell ref="AD72:AD73"/>
    <mergeCell ref="AD74:AD75"/>
    <mergeCell ref="AD76:AD77"/>
    <mergeCell ref="AD78:AD79"/>
    <mergeCell ref="AD60:AD61"/>
    <mergeCell ref="AD62:AD63"/>
    <mergeCell ref="AD64:AD65"/>
    <mergeCell ref="W66:W67"/>
    <mergeCell ref="W68:W69"/>
    <mergeCell ref="W50:W51"/>
    <mergeCell ref="W52:W53"/>
    <mergeCell ref="W54:W55"/>
    <mergeCell ref="W56:W57"/>
    <mergeCell ref="W58:W59"/>
    <mergeCell ref="W40:W41"/>
    <mergeCell ref="W42:W43"/>
    <mergeCell ref="W44:W45"/>
    <mergeCell ref="W46:W47"/>
    <mergeCell ref="W48:W49"/>
    <mergeCell ref="W80:W81"/>
    <mergeCell ref="P10:P11"/>
    <mergeCell ref="P12:P13"/>
    <mergeCell ref="P14:P15"/>
    <mergeCell ref="P16:P17"/>
    <mergeCell ref="P18:P19"/>
    <mergeCell ref="P20:P21"/>
    <mergeCell ref="P22:P23"/>
    <mergeCell ref="P24:P25"/>
    <mergeCell ref="P26:P27"/>
    <mergeCell ref="P28:P29"/>
    <mergeCell ref="P30:P31"/>
    <mergeCell ref="P32:P33"/>
    <mergeCell ref="P34:P35"/>
    <mergeCell ref="P36:P37"/>
    <mergeCell ref="P38:P39"/>
    <mergeCell ref="W70:W71"/>
    <mergeCell ref="W72:W73"/>
    <mergeCell ref="W74:W75"/>
    <mergeCell ref="W76:W77"/>
    <mergeCell ref="W78:W79"/>
    <mergeCell ref="W60:W61"/>
    <mergeCell ref="W62:W63"/>
    <mergeCell ref="W64:W65"/>
    <mergeCell ref="P66:P67"/>
    <mergeCell ref="P68:P69"/>
    <mergeCell ref="P50:P51"/>
    <mergeCell ref="P52:P53"/>
    <mergeCell ref="P54:P55"/>
    <mergeCell ref="P56:P57"/>
    <mergeCell ref="P58:P59"/>
    <mergeCell ref="P40:P41"/>
    <mergeCell ref="P42:P43"/>
    <mergeCell ref="P44:P45"/>
    <mergeCell ref="P46:P47"/>
    <mergeCell ref="P48:P49"/>
    <mergeCell ref="P80:P81"/>
    <mergeCell ref="I10:I11"/>
    <mergeCell ref="I12:I13"/>
    <mergeCell ref="I14:I15"/>
    <mergeCell ref="I16:I17"/>
    <mergeCell ref="I18:I19"/>
    <mergeCell ref="I20:I21"/>
    <mergeCell ref="I22:I23"/>
    <mergeCell ref="I24:I25"/>
    <mergeCell ref="I26:I27"/>
    <mergeCell ref="I28:I29"/>
    <mergeCell ref="I30:I31"/>
    <mergeCell ref="I32:I33"/>
    <mergeCell ref="I34:I35"/>
    <mergeCell ref="I36:I37"/>
    <mergeCell ref="I38:I39"/>
    <mergeCell ref="P70:P71"/>
    <mergeCell ref="P72:P73"/>
    <mergeCell ref="P74:P75"/>
    <mergeCell ref="P76:P77"/>
    <mergeCell ref="P78:P79"/>
    <mergeCell ref="P60:P61"/>
    <mergeCell ref="P62:P63"/>
    <mergeCell ref="P64:P65"/>
    <mergeCell ref="I66:I67"/>
    <mergeCell ref="I68:I69"/>
    <mergeCell ref="I50:I51"/>
    <mergeCell ref="I52:I53"/>
    <mergeCell ref="I54:I55"/>
    <mergeCell ref="I56:I57"/>
    <mergeCell ref="I58:I59"/>
    <mergeCell ref="I40:I41"/>
    <mergeCell ref="I42:I43"/>
    <mergeCell ref="I44:I45"/>
    <mergeCell ref="I46:I47"/>
    <mergeCell ref="I48:I49"/>
    <mergeCell ref="I80:I81"/>
    <mergeCell ref="B10:B11"/>
    <mergeCell ref="B12:B13"/>
    <mergeCell ref="B14:B15"/>
    <mergeCell ref="B16:B17"/>
    <mergeCell ref="B18:B19"/>
    <mergeCell ref="B20:B21"/>
    <mergeCell ref="B22:B23"/>
    <mergeCell ref="B24:B25"/>
    <mergeCell ref="B26:B27"/>
    <mergeCell ref="B28:B29"/>
    <mergeCell ref="B32:B33"/>
    <mergeCell ref="B34:B35"/>
    <mergeCell ref="B36:B37"/>
    <mergeCell ref="B38:B39"/>
    <mergeCell ref="B40:B41"/>
    <mergeCell ref="I70:I71"/>
    <mergeCell ref="I72:I73"/>
    <mergeCell ref="I74:I75"/>
    <mergeCell ref="I76:I77"/>
    <mergeCell ref="I78:I79"/>
    <mergeCell ref="I60:I61"/>
    <mergeCell ref="I62:I63"/>
    <mergeCell ref="I64:I65"/>
    <mergeCell ref="B52:B53"/>
    <mergeCell ref="B54:B55"/>
    <mergeCell ref="B56:B57"/>
    <mergeCell ref="B58:B59"/>
    <mergeCell ref="B60:B61"/>
    <mergeCell ref="B42:B43"/>
    <mergeCell ref="B44:B45"/>
    <mergeCell ref="B46:B47"/>
    <mergeCell ref="B48:B49"/>
    <mergeCell ref="B50:B51"/>
    <mergeCell ref="B72:B73"/>
    <mergeCell ref="B74:B75"/>
    <mergeCell ref="B76:B77"/>
    <mergeCell ref="B78:B79"/>
    <mergeCell ref="B80:B81"/>
    <mergeCell ref="B62:B63"/>
    <mergeCell ref="B64:B65"/>
    <mergeCell ref="B66:B67"/>
    <mergeCell ref="B68:B69"/>
    <mergeCell ref="B70:B71"/>
    <mergeCell ref="A2:G5"/>
    <mergeCell ref="S6:V6"/>
    <mergeCell ref="S5:V5"/>
    <mergeCell ref="S4:V4"/>
    <mergeCell ref="S3:V3"/>
    <mergeCell ref="X6:AA6"/>
    <mergeCell ref="X5:AA5"/>
    <mergeCell ref="X4:AA4"/>
    <mergeCell ref="X3:AA3"/>
    <mergeCell ref="X7:AA7"/>
    <mergeCell ref="AK7:AN7"/>
    <mergeCell ref="AP7:AS7"/>
    <mergeCell ref="M2:AR2"/>
    <mergeCell ref="BR3:CG3"/>
    <mergeCell ref="BR4:CG4"/>
    <mergeCell ref="BR5:CG5"/>
    <mergeCell ref="BR6:CG6"/>
    <mergeCell ref="BR7:CG7"/>
    <mergeCell ref="AK6:AN6"/>
    <mergeCell ref="AK4:AN4"/>
    <mergeCell ref="AK3:AN3"/>
    <mergeCell ref="AP6:AS6"/>
    <mergeCell ref="AP4:AS4"/>
    <mergeCell ref="AP3:AS3"/>
    <mergeCell ref="BR2:CG2"/>
    <mergeCell ref="S7:V7"/>
    <mergeCell ref="AP5:AS5"/>
    <mergeCell ref="AY82:AY83"/>
    <mergeCell ref="BF82:BF83"/>
    <mergeCell ref="BM82:BM83"/>
    <mergeCell ref="BT82:BT83"/>
    <mergeCell ref="CA82:CA83"/>
    <mergeCell ref="AR86:AR87"/>
    <mergeCell ref="A82:A83"/>
    <mergeCell ref="B82:B83"/>
    <mergeCell ref="I82:I83"/>
    <mergeCell ref="P82:P83"/>
    <mergeCell ref="W82:W83"/>
    <mergeCell ref="AD82:AD83"/>
    <mergeCell ref="AK82:AK83"/>
    <mergeCell ref="AR82:AR83"/>
    <mergeCell ref="H84:T84"/>
    <mergeCell ref="CM125:CN125"/>
    <mergeCell ref="CM138:CN138"/>
    <mergeCell ref="CM151:CN151"/>
    <mergeCell ref="CM190:CN190"/>
    <mergeCell ref="CM177:CN177"/>
    <mergeCell ref="CM164:CN164"/>
    <mergeCell ref="CJ123:CJ204"/>
    <mergeCell ref="ES95:ET95"/>
    <mergeCell ref="EU95:EV95"/>
    <mergeCell ref="EG96:EH96"/>
    <mergeCell ref="EG97:EH97"/>
    <mergeCell ref="EG98:EH98"/>
    <mergeCell ref="EG99:EH99"/>
    <mergeCell ref="EG100:EH100"/>
    <mergeCell ref="EG101:EH101"/>
    <mergeCell ref="EG102:EH102"/>
    <mergeCell ref="DP108:DQ108"/>
    <mergeCell ref="DP109:DQ109"/>
    <mergeCell ref="EG103:EH103"/>
    <mergeCell ref="EG104:EH104"/>
    <mergeCell ref="EG105:EH105"/>
    <mergeCell ref="EG106:EH106"/>
    <mergeCell ref="EG107:EH107"/>
    <mergeCell ref="EG108:EH108"/>
    <mergeCell ref="EU88:EV88"/>
    <mergeCell ref="DK88:DL88"/>
    <mergeCell ref="EM88:EN88"/>
    <mergeCell ref="CY88:CZ88"/>
    <mergeCell ref="DC88:DD88"/>
    <mergeCell ref="DG88:DH88"/>
    <mergeCell ref="EM95:EN95"/>
    <mergeCell ref="EO95:EP95"/>
    <mergeCell ref="EQ95:ER95"/>
    <mergeCell ref="EI95:EJ95"/>
    <mergeCell ref="EK95:EL95"/>
    <mergeCell ref="EB95:EC95"/>
    <mergeCell ref="ED95:EE95"/>
    <mergeCell ref="DX95:DY95"/>
    <mergeCell ref="DE95:DF95"/>
    <mergeCell ref="DC95:DD95"/>
    <mergeCell ref="DZ95:EA95"/>
    <mergeCell ref="EQ88:ER88"/>
    <mergeCell ref="CY97:CZ97"/>
    <mergeCell ref="DA95:DB95"/>
    <mergeCell ref="DM95:DN95"/>
    <mergeCell ref="DK95:DL95"/>
    <mergeCell ref="DI95:DJ95"/>
    <mergeCell ref="DG95:DH95"/>
    <mergeCell ref="DR95:DS95"/>
    <mergeCell ref="DT95:DU95"/>
    <mergeCell ref="DV95:DW95"/>
    <mergeCell ref="EG109:EH109"/>
    <mergeCell ref="EG110:EH110"/>
    <mergeCell ref="EG111:EH111"/>
    <mergeCell ref="CY101:CZ101"/>
    <mergeCell ref="CY100:CZ100"/>
    <mergeCell ref="CY99:CZ99"/>
    <mergeCell ref="CY98:CZ98"/>
    <mergeCell ref="DP110:DQ110"/>
    <mergeCell ref="DP111:DQ111"/>
    <mergeCell ref="CY105:CZ105"/>
    <mergeCell ref="CY104:CZ104"/>
    <mergeCell ref="CY103:CZ103"/>
    <mergeCell ref="CY102:CZ102"/>
    <mergeCell ref="CW104:CW111"/>
    <mergeCell ref="CW96:CW103"/>
    <mergeCell ref="CJ87:CJ121"/>
    <mergeCell ref="CR91:CU91"/>
    <mergeCell ref="CR107:CU107"/>
    <mergeCell ref="DP97:DQ97"/>
    <mergeCell ref="DP98:DQ98"/>
    <mergeCell ref="DP99:DQ99"/>
    <mergeCell ref="DP100:DQ100"/>
    <mergeCell ref="DP101:DQ101"/>
    <mergeCell ref="DP102:DQ102"/>
    <mergeCell ref="DP103:DQ103"/>
    <mergeCell ref="DP104:DQ104"/>
    <mergeCell ref="DP105:DQ105"/>
    <mergeCell ref="DP106:DQ106"/>
    <mergeCell ref="DP107:DQ107"/>
    <mergeCell ref="DP96:DQ96"/>
    <mergeCell ref="CY96:CZ96"/>
    <mergeCell ref="CY111:CZ111"/>
    <mergeCell ref="CY110:CZ110"/>
    <mergeCell ref="CY109:CZ109"/>
    <mergeCell ref="CY108:CZ108"/>
    <mergeCell ref="CY107:CZ107"/>
    <mergeCell ref="CY106:CZ106"/>
  </mergeCells>
  <conditionalFormatting sqref="BR3:CG3">
    <cfRule type="notContainsBlanks" dxfId="454" priority="6039">
      <formula>LEN(TRIM(BR3))&gt;0</formula>
    </cfRule>
  </conditionalFormatting>
  <conditionalFormatting sqref="BR4:CG4">
    <cfRule type="notContainsBlanks" dxfId="453" priority="6040">
      <formula>LEN(TRIM(BR4))&gt;0</formula>
    </cfRule>
  </conditionalFormatting>
  <conditionalFormatting sqref="BR5:CG5">
    <cfRule type="notContainsBlanks" dxfId="452" priority="5256">
      <formula>LEN(TRIM(BR5))&gt;0</formula>
    </cfRule>
  </conditionalFormatting>
  <conditionalFormatting sqref="BR6:CG6">
    <cfRule type="notContainsBlanks" dxfId="451" priority="5115">
      <formula>LEN(TRIM(BR6))&gt;0</formula>
    </cfRule>
  </conditionalFormatting>
  <conditionalFormatting sqref="BR7:CG7">
    <cfRule type="notContainsBlanks" dxfId="450" priority="5114">
      <formula>LEN(TRIM(BR7))&gt;0</formula>
    </cfRule>
  </conditionalFormatting>
  <conditionalFormatting sqref="BR2:CG2">
    <cfRule type="notContainsBlanks" dxfId="449" priority="4732">
      <formula>LEN(TRIM(BR2))&gt;0</formula>
    </cfRule>
  </conditionalFormatting>
  <conditionalFormatting sqref="A20:A21">
    <cfRule type="containsText" dxfId="448" priority="1531" operator="containsText" text="So">
      <formula>NOT(ISERROR(SEARCH("So",A20)))</formula>
    </cfRule>
  </conditionalFormatting>
  <conditionalFormatting sqref="A10:A19">
    <cfRule type="containsText" dxfId="447" priority="1524" operator="containsText" text="So">
      <formula>NOT(ISERROR(SEARCH("So",A10)))</formula>
    </cfRule>
  </conditionalFormatting>
  <conditionalFormatting sqref="A22:A81">
    <cfRule type="containsText" dxfId="446" priority="1517" operator="containsText" text="So">
      <formula>NOT(ISERROR(SEARCH("So",A22)))</formula>
    </cfRule>
  </conditionalFormatting>
  <conditionalFormatting sqref="A82:A83">
    <cfRule type="containsText" dxfId="445" priority="530" operator="containsText" text="So">
      <formula>NOT(ISERROR(SEARCH("So",A82)))</formula>
    </cfRule>
  </conditionalFormatting>
  <conditionalFormatting sqref="A34:A35">
    <cfRule type="containsText" dxfId="444" priority="239" operator="containsText" text="So">
      <formula>NOT(ISERROR(SEARCH("So",A34)))</formula>
    </cfRule>
  </conditionalFormatting>
  <conditionalFormatting sqref="A32:A33">
    <cfRule type="containsText" dxfId="443" priority="233" operator="containsText" text="So">
      <formula>NOT(ISERROR(SEARCH("So",A32)))</formula>
    </cfRule>
  </conditionalFormatting>
  <conditionalFormatting sqref="A48:A49">
    <cfRule type="containsText" dxfId="442" priority="207" operator="containsText" text="So">
      <formula>NOT(ISERROR(SEARCH("So",A48)))</formula>
    </cfRule>
  </conditionalFormatting>
  <conditionalFormatting sqref="A46:A47">
    <cfRule type="containsText" dxfId="441" priority="201" operator="containsText" text="So">
      <formula>NOT(ISERROR(SEARCH("So",A46)))</formula>
    </cfRule>
  </conditionalFormatting>
  <conditionalFormatting sqref="A62:A63">
    <cfRule type="containsText" dxfId="440" priority="175" operator="containsText" text="So">
      <formula>NOT(ISERROR(SEARCH("So",A62)))</formula>
    </cfRule>
  </conditionalFormatting>
  <conditionalFormatting sqref="A60:A61">
    <cfRule type="containsText" dxfId="439" priority="169" operator="containsText" text="So">
      <formula>NOT(ISERROR(SEARCH("So",A60)))</formula>
    </cfRule>
  </conditionalFormatting>
  <conditionalFormatting sqref="A76:A77">
    <cfRule type="containsText" dxfId="438" priority="149" operator="containsText" text="So">
      <formula>NOT(ISERROR(SEARCH("So",A76)))</formula>
    </cfRule>
  </conditionalFormatting>
  <conditionalFormatting sqref="A74:A75">
    <cfRule type="containsText" dxfId="437" priority="148" operator="containsText" text="So">
      <formula>NOT(ISERROR(SEARCH("So",A74)))</formula>
    </cfRule>
  </conditionalFormatting>
  <conditionalFormatting sqref="BN10:BN63 BG10:BG63 AZ10:AZ63 AS10:AS63 AL10:AL63 AE10:AE63 X10:X63 Q10:Q63 J10:J63 CB10:CB63 Q74:Q77 J74:J77 BU10:BU63">
    <cfRule type="expression" dxfId="436" priority="313756">
      <formula>AND(I10&gt;=$CM$136,I10&lt;=$CN$136)</formula>
    </cfRule>
    <cfRule type="expression" dxfId="435" priority="313757">
      <formula>AND(I10&gt;=$CM$135,I10&lt;=$CN$135)</formula>
    </cfRule>
    <cfRule type="expression" dxfId="434" priority="313758">
      <formula>AND(I10&gt;=$CM$134,I10&lt;=$CN$134)</formula>
    </cfRule>
    <cfRule type="expression" dxfId="433" priority="313759">
      <formula>AND(I10&gt;=$CM$133,I10&lt;=$CN$133)</formula>
    </cfRule>
    <cfRule type="expression" dxfId="432" priority="313760">
      <formula>AND(I10&gt;=$CM$132,I10&lt;=$CN$132)</formula>
    </cfRule>
    <cfRule type="expression" dxfId="431" priority="313761">
      <formula>AND(I10&gt;=$CM$131,I10&lt;=$CN$131)</formula>
    </cfRule>
    <cfRule type="expression" dxfId="430" priority="313762">
      <formula>AND(I10&gt;=$CM$130,I10&lt;=$CN$130)</formula>
    </cfRule>
    <cfRule type="expression" dxfId="429" priority="313763">
      <formula>AND(I10&gt;=$CM$129,I10&lt;=$CN$129)</formula>
    </cfRule>
    <cfRule type="expression" dxfId="428" priority="313764">
      <formula>AND(I10&gt;=$CM$128,I10&lt;=$CN$128)</formula>
    </cfRule>
    <cfRule type="expression" dxfId="427" priority="313765">
      <formula>AND(CA30&gt;=$CM$127,CA30&lt;=$CN$127)</formula>
    </cfRule>
  </conditionalFormatting>
  <conditionalFormatting sqref="CB15 CB17 CB19 CB21 CB23 CB25 CB27 CB29 CB31 CB37 CB39 CB41 CB43 CB45 CB51 CB53 CB55 CB57 CB59 CB65 CB67 CB69 CB71 CB73 CB79 BN15 BN17 BN19 BN21 BN23 BN25 BN27 BN29 BN31 BN37 BN39 BN41 BN43 BN45 BN51 BN53 BN55 BN57 BN59 BN65 BN67 BN69 BN71 BN73 BN79 BG15 BG17 BG19 BG21 BG23 BG25 BG27 BG29 BG31 BG37 BG39 BG41 BG43 BG45 BG51 BG53 BG55 BG57 BG59 BG65 BG67 BG69 BG71 BG73 BG79 AZ15 AZ17 AZ19 AZ21 AZ23 AZ25 AZ27 AZ29 AZ31 AZ37 AZ39 AZ41 AZ43 AZ45 AZ51 AZ53 AZ55 AZ57 AZ59 AZ65 AZ67 AZ69 AZ71 AZ73 AZ79 AS15 AS17 AS19 AS21 AS23 AS25 AS27 AS29 AS31 AS37 AS39 AS41 AS43 AS45 AS51 AS53 AS55 AS57 AS59 AS65 AS67 AS69 AS71 AS73 AS79 AL15 AL17 AL19 AL21 AL23 AL25 AL27 AL29 AL31 AL37 AL39 AL41 AL43 AL45 AL51 AL53 AL55 AL57 AL59 AL65 AL67 AL69 AL71 AL73 AL79 AE15 AE17 AE19 AE21 AE23 AE25 AE27 AE29 AE31 AE37 AE39 AE41 AE43 AE45 AE51 AE53 AE55 AE57 AE59 AE65 AE67 AE69 AE71 AE73 AE79 X15 X17 X19 X21 X23 X25 X27 X29 X31 X37 X39 X41 X43 X45 X51 X53 X55 X57 X59 X65 X67 X69 X71 X73 X79 Q15 Q17 Q19 Q21 Q23 Q25 Q27 Q29 Q31 Q37 Q39 Q41 Q43 Q45 Q51 Q53 Q55 Q57 Q59 Q65 Q67 Q69 Q71 Q73 Q79 J15 J17 J19 J21 J23 J25 J27 J29 J31 J37 J39 J41 J43 J45 J51 J53 J55 J57 J59 J65 J67 J69 J71 J73 J79 CB11 CB13 BN11 BN13 BG11 BG13 AZ11 AZ13 AS11 AS13 AL11 AL13 AE11 AE13 X11 X13 Q11 Q13 J11 J13 CB81 BN81 BG81 AZ81 AS81 AL81 AE81 X81 Q81 J81 BU13 BU15 BU17 BU19 BU21 BU23 BU29 BU31 BU37 BU39 BU41 BU43 BU45 BU51 BU53 BU55 BU57 BU59 BU65 BU67 BU69 BU71 BU73 BU79 BU81 BN83 BG83 AZ83 AS83 AL83 AE83 X83 Q83 J83 C15 C17 C19 C21 C23 C25 C27 C29 C31 C37 C39 C41 C43 C45 C51 C53 C55 C57 C59 C65 C67 C69 C71 C73 C79 C81 C83 CB35 BN33 BN35 BG33 BG35 AZ33 AZ35 AS33 AS35 AL33 AL35 AE33 AE35 X33 X35 Q33 Q35 J33 J35 BU33 BU35 C33 C35 CB49 BN47 BN49 BG47 BG49 AZ47 AZ49 AS47 AS49 AL47 AL49 AE47 AE49 X47 X49 Q47 Q49 J47 J49 BU47 BU49 C47 C49 CB63 BN61 BN63 BG61 BG63 AZ61 AZ63 AS61 AS63 AL61 AL63 AE61 AE63 X61 X63 Q61 Q63 J61 J63 BU61 BU63 C61 C63 CB77 BN75 BN77 BG75 BG77 AZ75 AZ77 AS75 AS77 AL75 AL77 AE75 AE77 X75 X77 Q75 Q77 J75 J77 BU75 BU77 C75 C77 CB33 CB47 CB61 CB75 BU25 BU11 BU27 CB83 BU83 C11 C13">
    <cfRule type="expression" dxfId="426" priority="313886">
      <formula>AND(B10&gt;=$CM$136,B10&lt;=$CN$136)</formula>
    </cfRule>
    <cfRule type="expression" dxfId="425" priority="313887">
      <formula>AND(B10&gt;=$CM$135,B10&lt;=$CN$135)</formula>
    </cfRule>
    <cfRule type="expression" dxfId="424" priority="313888">
      <formula>AND(B10&gt;=$CM$134,B10&lt;=$CN$134)</formula>
    </cfRule>
    <cfRule type="expression" dxfId="423" priority="313889">
      <formula>AND(B10&gt;=$CM$133,B10&lt;=$CN$133)</formula>
    </cfRule>
    <cfRule type="expression" dxfId="422" priority="313890">
      <formula>AND(B10&gt;=$CM$132,B10&lt;=$CN$132)</formula>
    </cfRule>
    <cfRule type="expression" dxfId="421" priority="313891">
      <formula>AND(B10&gt;=$CM$131,B10&lt;=$CN$131)</formula>
    </cfRule>
    <cfRule type="expression" dxfId="420" priority="313892">
      <formula>AND(B10&gt;=$CM$130,B10&lt;=$CN$130)</formula>
    </cfRule>
    <cfRule type="expression" dxfId="419" priority="313893">
      <formula>AND(B10&gt;=$CM$129,B10&lt;=$CN$129)</formula>
    </cfRule>
    <cfRule type="expression" dxfId="418" priority="313894">
      <formula>AND(B10&gt;=$CM$128,B10&lt;=$CN$128)</formula>
    </cfRule>
    <cfRule type="expression" dxfId="417" priority="313895">
      <formula>AND(B10&gt;=$CM$127,B10&lt;=$CN$127)</formula>
    </cfRule>
  </conditionalFormatting>
  <conditionalFormatting sqref="BU24 BU12 BU14 BU16 BU18 BU20 BU22 BU36 BU38 BU40 BU42 BU44 BU50 BU52 BU54 BU56 BU58 BU64 BU66 BU68 BU70 BU72 BU78 BU80 BU34 BU46 BU48 BU60 BU62 BU74 BU76 BU10 BU26 BU82 BU28 BU30 BU32">
    <cfRule type="expression" dxfId="416" priority="318326">
      <formula>AND(BT10&gt;=$CM$127,BT10&lt;=$CN$127)</formula>
    </cfRule>
  </conditionalFormatting>
  <conditionalFormatting sqref="C10 C14 C16 C18 C20 C22 C24 C26 C28 C30 C36 C38 C40 C42 C44 C50 C52 C54 C56 C58 C64 C66 C68 C70 C72 C78 C80 C82 C32 C34 C46 C48 C60 C62 C74 C76 C12">
    <cfRule type="expression" dxfId="415" priority="318363">
      <formula>AND(B10&gt;=$CM$136,B10&lt;=$CN$136)</formula>
    </cfRule>
    <cfRule type="expression" dxfId="414" priority="318364">
      <formula>AND(B10&gt;=$CM$135,B10&lt;=$CN$135)</formula>
    </cfRule>
    <cfRule type="expression" dxfId="413" priority="318365">
      <formula>AND(B10&gt;=$CM$134,B10&lt;=$CN$134)</formula>
    </cfRule>
    <cfRule type="expression" dxfId="412" priority="318366">
      <formula>AND(B10&gt;=$CM$133,B10&lt;=$CN$133)</formula>
    </cfRule>
    <cfRule type="expression" dxfId="411" priority="318367">
      <formula>AND(B10&gt;=$CM$132,B10&lt;=$CN$132)</formula>
    </cfRule>
    <cfRule type="expression" dxfId="410" priority="318368">
      <formula>AND(B10&gt;=$CM$131,B10&lt;=$CN$131)</formula>
    </cfRule>
    <cfRule type="expression" dxfId="409" priority="318369">
      <formula>AND(B10&gt;=$CM$130,B10&lt;=$CN$130)</formula>
    </cfRule>
    <cfRule type="expression" dxfId="408" priority="318370">
      <formula>AND(B10&gt;=$CM$129,B10&lt;=$CN$129)</formula>
    </cfRule>
    <cfRule type="expression" dxfId="407" priority="318371">
      <formula>AND(B10&gt;=$CM$128,B10&lt;=$CN$128)</formula>
    </cfRule>
    <cfRule type="expression" dxfId="406" priority="318372">
      <formula>AND(B10&gt;=$CM$127,B10&lt;=$CN$127)</formula>
    </cfRule>
  </conditionalFormatting>
  <conditionalFormatting sqref="Q66:Q83 CB66:CB67 BN66:BN67 BG66:BG67 AZ66:AZ67 AS66:AS67 AL66:AL67 AE66:AE67 X66:X67 BU66:BU67">
    <cfRule type="expression" dxfId="405" priority="318733">
      <formula>AND(P66&gt;=$CM$136,P66&lt;=$CN$136)</formula>
    </cfRule>
    <cfRule type="expression" dxfId="404" priority="318734">
      <formula>AND(P66&gt;=$CM$135,P66&lt;=$CN$135)</formula>
    </cfRule>
    <cfRule type="expression" dxfId="403" priority="318735">
      <formula>AND(P66&gt;=$CM$134,P66&lt;=$CN$134)</formula>
    </cfRule>
    <cfRule type="expression" dxfId="402" priority="318736">
      <formula>AND(P66&gt;=$CM$133,P66&lt;=$CN$133)</formula>
    </cfRule>
    <cfRule type="expression" dxfId="401" priority="318737">
      <formula>AND(P66&gt;=$CM$132,P66&lt;=$CN$132)</formula>
    </cfRule>
    <cfRule type="expression" dxfId="400" priority="318738">
      <formula>AND(P66&gt;=$CM$131,P66&lt;=$CN$131)</formula>
    </cfRule>
    <cfRule type="expression" dxfId="399" priority="318739">
      <formula>AND(P66&gt;=$CM$130,P66&lt;=$CN$130)</formula>
    </cfRule>
    <cfRule type="expression" dxfId="398" priority="318740">
      <formula>AND(P66&gt;=$CM$129,P66&lt;=$CN$129)</formula>
    </cfRule>
    <cfRule type="expression" dxfId="397" priority="318741">
      <formula>AND(P66&gt;=$CM$128,P66&lt;=$CN$128)</formula>
    </cfRule>
    <cfRule type="expression" dxfId="396" priority="318742">
      <formula>AND(CH84&gt;=$CM$127,CH84&lt;=$CN$127)</formula>
    </cfRule>
  </conditionalFormatting>
  <conditionalFormatting sqref="CB64:CB65 BN64:BN65 BG64:BG65 AZ64:AZ65 AS64:AS65 AL64:AL65 AE64:AE65 X64:X65 Q64:Q65 BU64:BU65">
    <cfRule type="expression" dxfId="395" priority="318833">
      <formula>AND(P64&gt;=$CM$136,P64&lt;=$CN$136)</formula>
    </cfRule>
    <cfRule type="expression" dxfId="394" priority="318834">
      <formula>AND(P64&gt;=$CM$135,P64&lt;=$CN$135)</formula>
    </cfRule>
    <cfRule type="expression" dxfId="393" priority="318835">
      <formula>AND(P64&gt;=$CM$134,P64&lt;=$CN$134)</formula>
    </cfRule>
    <cfRule type="expression" dxfId="392" priority="318836">
      <formula>AND(P64&gt;=$CM$133,P64&lt;=$CN$133)</formula>
    </cfRule>
    <cfRule type="expression" dxfId="391" priority="318837">
      <formula>AND(P64&gt;=$CM$132,P64&lt;=$CN$132)</formula>
    </cfRule>
    <cfRule type="expression" dxfId="390" priority="318838">
      <formula>AND(P64&gt;=$CM$131,P64&lt;=$CN$131)</formula>
    </cfRule>
    <cfRule type="expression" dxfId="389" priority="318839">
      <formula>AND(P64&gt;=$CM$130,P64&lt;=$CN$130)</formula>
    </cfRule>
    <cfRule type="expression" dxfId="388" priority="318840">
      <formula>AND(P64&gt;=$CM$129,P64&lt;=$CN$129)</formula>
    </cfRule>
    <cfRule type="expression" dxfId="387" priority="318841">
      <formula>AND(P64&gt;=$CM$128,P64&lt;=$CN$128)</formula>
    </cfRule>
    <cfRule type="expression" dxfId="386" priority="318842">
      <formula>AND(#REF!&gt;=$CM$127,#REF!&lt;=$CN$127)</formula>
    </cfRule>
  </conditionalFormatting>
  <conditionalFormatting sqref="J62:J83">
    <cfRule type="expression" dxfId="385" priority="318933">
      <formula>AND(I62&gt;=$CM$136,I62&lt;=$CN$136)</formula>
    </cfRule>
    <cfRule type="expression" dxfId="384" priority="318934">
      <formula>AND(I62&gt;=$CM$135,I62&lt;=$CN$135)</formula>
    </cfRule>
    <cfRule type="expression" dxfId="383" priority="318935">
      <formula>AND(I62&gt;=$CM$134,I62&lt;=$CN$134)</formula>
    </cfRule>
    <cfRule type="expression" dxfId="382" priority="318936">
      <formula>AND(I62&gt;=$CM$133,I62&lt;=$CN$133)</formula>
    </cfRule>
    <cfRule type="expression" dxfId="381" priority="318937">
      <formula>AND(I62&gt;=$CM$132,I62&lt;=$CN$132)</formula>
    </cfRule>
    <cfRule type="expression" dxfId="380" priority="318938">
      <formula>AND(I62&gt;=$CM$131,I62&lt;=$CN$131)</formula>
    </cfRule>
    <cfRule type="expression" dxfId="379" priority="318939">
      <formula>AND(I62&gt;=$CM$130,I62&lt;=$CN$130)</formula>
    </cfRule>
    <cfRule type="expression" dxfId="378" priority="318940">
      <formula>AND(I62&gt;=$CM$129,I62&lt;=$CN$129)</formula>
    </cfRule>
    <cfRule type="expression" dxfId="377" priority="318941">
      <formula>AND(I62&gt;=$CM$128,I62&lt;=$CN$128)</formula>
    </cfRule>
    <cfRule type="expression" dxfId="376" priority="318942">
      <formula>AND(CA84&gt;=$CM$127,CA84&lt;=$CN$127)</formula>
    </cfRule>
  </conditionalFormatting>
  <conditionalFormatting sqref="BV10 BV14 BV16 BV18 BV20 BV22 BV24 BV26 BV28 BV30 BV36 BV38 BV40 BV42 BV44 BV50 BV52 BV54 BV56 BV58 BV64 BV66 BV68 BV70 BV72 BV78 BV80 CC14 CC16 CC18 CC20 CC22 CC24 CC26 CC28 CC30 CC36 CC38 CC40 CC42 CC44 CC50 CC52 CC54 CC56 CC58 CC64 CC66 CC68 CC70 CC72 CC78 CC80 BO14 BO16 BO18 BO20 BO22 BO24 BO26 BO28 BO30 BO36 BO38 BO40 BO42 BO44 BO50 BO52 BO54 BO56 BO58 BO64 BO66 BO68 BO70 BO72 BO78 BO80 BH14 BH16 BH18 BH20 BH22 BH24 BH26 BH28 BH30 BH36 BH38 BH40 BH42 BH44 BH50 BH52 BH54 BH56 BH58 BH64 BH66 BH68 BH70 BH72 BH78 BH80 BA14 BA16 BA18 BA20 BA22 BA24 BA26 BA28 BA30 BA36 BA38 BA40 BA42 BA44 BA50 BA52 BA54 BA56 BA58 BA64 BA66 BA68 BA70 BA72 BA78 BA80 AT14 AT16 AT18 AT20 AT22 AT24 AT26 AT28 AT30 AT36 AT38 AT40 AT42 AT44 AT50 AT52 AT54 AT56 AT58 AT64 AT66 AT68 AT70 AT72 AT78 AT80 AM14 AM16 AM18 AM20 AM22 AM24 AM26 AM28 AM30 AM36 AM38 AM40 AM42 AM44 AM50 AM52 AM54 AM56 AM58 AM64 AM66 AM68 AM70 AM72 AM78 AM80 AF14 AF16 AF18 AF20 AF22 AF24 AF26 AF28 AF30 AF36 AF38 AF40 AF42 AF44 AF50 AF52 AF54 AF56 AF58 AF64 AF66 AF68 AF70 AF72 AF78 AF80 Y14 Y16 Y18 Y20 Y22 Y24 Y26 Y28 Y30 Y36 Y38 Y40 Y42 Y44 Y50 Y52 Y54 Y56 Y58 Y64 Y66 Y68 Y70 Y72 Y78 Y80 R14 R16 R18 R20 R22 R24 R26 R28 R30 R36 R38 R40 R42 R44 R50 R52 R54 R56 R58 R64 R66 R68 R70 R72 R78 R80 K14 K16 K18 K20 K22 K24 K26 K28 K30 K36 K38 K40 K42 K44 K50 K52 K54 K56 K58 K64 K66 K68 K70 K72 K78 K80 D14 D16 D18 D20 D22 D24 D26 D28 D30 D36 D38 D40 D42 D44 D50 D52 D54 D56 D58 D64 D66 D68 D70 D72 D78 D80 BV12 CC10 CC12 BO10 BO12 BH10 BH12 BA10 BA12 AT10 AT12 AM10 AM12 AF10 AF12 Y10 Y12 R10 R12 K10 K12 D10 D12 CC82 BO82 BH82 BA82 AT82 AM82 AF82 Y82 R82 K82 D82 BV34 CC32 CC34 BO32 BO34 BH32 BH34 BA32 BA34 AT32 AT34 AM32 AM34 AF32 AF34 Y32 Y34 R32 R34 K32 K34 D32 D34 BV48 CC46 CC48 BO46 BO48 BH46 BH48 BA46 BA48 AT46 AT48 AM46 AM48 AF46 AF48 Y46 Y48 R46 R48 K46 K48 D46 D48 BV62 CC60 CC62 BO60 BO62 BH60 BH62 BA60 BA62 AT60 AT62 AM60 AM62 AF60 AF62 Y60 Y62 R60 R62 K60 K62 D60 D62 BV76 CC74 CC76 BO74 BO76 BH74 BH76 BA74 BA76 AT74 AT76 AM74 AM76 AF74 AF76 Y74 Y76 R74 R76 K74 K76 D74 D76 BV32 BV46 BV60 BV74 BV82">
    <cfRule type="expression" dxfId="375" priority="318943">
      <formula>AND(B10&gt;=$CM$149,B10&lt;=$CN$149)</formula>
    </cfRule>
    <cfRule type="expression" dxfId="374" priority="318944">
      <formula>AND(B10&gt;=$CM$148,B10&lt;=$CN$148)</formula>
    </cfRule>
    <cfRule type="expression" dxfId="373" priority="318945">
      <formula>AND(B10&gt;=$CM$147,B10&lt;=$CN$147)</formula>
    </cfRule>
    <cfRule type="expression" dxfId="372" priority="318946">
      <formula>AND(B10&gt;=$CM$146,B10&lt;=$CN$146)</formula>
    </cfRule>
    <cfRule type="expression" dxfId="371" priority="318947">
      <formula>AND(B10&gt;=$CM$145,B10&lt;=$CN$145)</formula>
    </cfRule>
    <cfRule type="expression" dxfId="370" priority="318948">
      <formula>AND(B10&gt;=$CM$144,B10&lt;=$CN$144)</formula>
    </cfRule>
    <cfRule type="expression" dxfId="369" priority="318949">
      <formula>AND(B10&gt;=$CM$143,B10&lt;=$CN$143)</formula>
    </cfRule>
    <cfRule type="expression" dxfId="368" priority="318950">
      <formula>AND(B10&gt;=$CM$142,B10&lt;=$CN$142)</formula>
    </cfRule>
    <cfRule type="expression" dxfId="367" priority="318951">
      <formula>AND(B10&gt;=$CM$141,B10&lt;=$CN$141)</formula>
    </cfRule>
    <cfRule type="expression" dxfId="366" priority="318952">
      <formula>AND(B10&gt;=$CM$140,B10&lt;=$CN$140)</formula>
    </cfRule>
  </conditionalFormatting>
  <conditionalFormatting sqref="BV11 BV15 BV17 BV19 BV21 BV23 BV25 BV27 BV29 BV31 BV37 BV39 BV41 BV43 BV45 BV51 BV53 BV55 BV57 BV59 BV65 BV67 BV69 BV71 BV73 BV79 CC15 CC17 CC19 CC21 CC23 CC25 CC27 CC29 CC31 CC37 CC39 CC41 CC43 CC45 CC51 CC53 CC55 CC57 CC59 CC65 CC67 CC69 CC71 CC73 CC79 BO15 BO17 BO19 BO21 BO23 BO25 BO27 BO29 BO31 BO37 BO39 BO41 BO43 BO45 BO51 BO53 BO55 BO57 BO59 BO65 BO67 BO69 BO71 BO73 BO79 BH15 BH17 BH19 BH21 BH23 BH25 BH27 BH29 BH31 BH37 BH39 BH41 BH43 BH45 BH51 BH53 BH55 BH57 BH59 BH65 BH67 BH69 BH71 BH73 BH79 BA15 BA17 BA19 BA21 BA23 BA25 BA27 BA29 BA31 BA37 BA39 BA41 BA43 BA45 BA51 BA53 BA55 BA57 BA59 BA65 BA67 BA69 BA71 BA73 BA79 AT15 AT17 AT19 AT21 AT23 AT25 AT27 AT29 AT31 AT37 AT39 AT41 AT43 AT45 AT51 AT53 AT55 AT57 AT59 AT65 AT67 AT69 AT71 AT73 AT79 AM15 AM17 AM19 AM21 AM23 AM25 AM27 AM29 AM31 AM37 AM39 AM41 AM43 AM45 AM51 AM53 AM55 AM57 AM59 AM65 AM67 AM69 AM71 AM73 AM79 AF15 AF17 AF19 AF21 AF23 AF25 AF27 AF29 AF31 AF37 AF39 AF41 AF43 AF45 AF51 AF53 AF55 AF57 AF59 AF65 AF67 AF69 AF71 AF73 AF79 Y15 Y17 Y19 Y21 Y23 Y25 Y27 Y29 Y31 Y37 Y39 Y41 Y43 Y45 Y51 Y53 Y55 Y57 Y59 Y65 Y67 Y69 Y71 Y73 Y79 R15 R17 R19 R21 R23 R25 R27 R29 R31 R37 R39 R41 R43 R45 R51 R53 R55 R57 R59 R65 R67 R69 R71 R73 R79 K15 K17 K19 K21 K23 K25 K27 K29 K31 K37 K39 K41 K43 K45 K51 K53 K55 K57 K59 K65 K67 K69 K71 K73 K79 D15 D17 D19 D21 D23 D25 D27 D29 D31 D37 D39 D41 D43 D45 D51 D53 D55 D57 D59 D65 D67 D69 D71 D73 D79 BV13 CC11 CC13 BO11 BO13 BH11 BH13 BA11 BA13 AT11 AT13 AM11 AM13 AF11 AF13 Y11 Y13 R11 R13 K11 K13 D11 D13 BV81 CC81 BO81 BH81 BA81 AT81 AM81 AF81 Y81 R81 K81 D81 CC83 BO83 BH83 BA83 AT83 AM83 AF83 Y83 R83 K83 D83 BV35 CC33 CC35 BO33 BO35 BH33 BH35 BA33 BA35 AT33 AT35 AM33 AM35 AF33 AF35 Y33 Y35 R33 R35 K33 K35 D33 D35 BV49 CC47 CC49 BO47 BO49 BH47 BH49 BA47 BA49 AT47 AT49 AM47 AM49 AF47 AF49 Y47 Y49 R47 R49 K47 K49 D47 D49 BV63 CC61 CC63 BO61 BO63 BH61 BH63 BA61 BA63 AT61 AT63 AM61 AM63 AF61 AF63 Y61 Y63 R61 R63 K61 K63 D61 D63 BV77 CC75 CC77 BO75 BO77 BH75 BH77 BA75 BA77 AT75 AT77 AM75 AM77 AF75 AF77 Y75 Y77 R75 R77 K75 K77 D75 D77 BV33 BV47 BV61 BV75 BV83">
    <cfRule type="expression" dxfId="365" priority="323383">
      <formula>AND(B10&gt;=$CM$149,B10&lt;=$CN$149)</formula>
    </cfRule>
    <cfRule type="expression" dxfId="364" priority="323384">
      <formula>AND(B10&gt;=$CM$148,B10&lt;=$CN$148)</formula>
    </cfRule>
    <cfRule type="expression" dxfId="363" priority="323385">
      <formula>AND(B10&gt;=$CM$147,B10&lt;=$CN$147)</formula>
    </cfRule>
    <cfRule type="expression" dxfId="362" priority="323386">
      <formula>AND(B10&gt;=$CM$146,B10&lt;=$CN$146)</formula>
    </cfRule>
    <cfRule type="expression" dxfId="361" priority="323387">
      <formula>AND(B10&gt;=$CM$145,B10&lt;=$CN$145)</formula>
    </cfRule>
    <cfRule type="expression" dxfId="360" priority="323388">
      <formula>AND(B10&gt;=$CM$144,B10&lt;=$CN$144)</formula>
    </cfRule>
    <cfRule type="expression" dxfId="359" priority="323389">
      <formula>AND(B10&gt;=$CM$143,B10&lt;=$CN$143)</formula>
    </cfRule>
    <cfRule type="expression" dxfId="358" priority="323390">
      <formula>AND(B10&gt;=$CM$142,B10&lt;=$CN$142)</formula>
    </cfRule>
    <cfRule type="expression" dxfId="357" priority="323391">
      <formula>AND(B10&gt;=$CM$141,B10&lt;=$CN$141)</formula>
    </cfRule>
    <cfRule type="expression" dxfId="356" priority="323392">
      <formula>AND(B10&gt;=$CM$140,B10&lt;=$CN$140)</formula>
    </cfRule>
  </conditionalFormatting>
  <conditionalFormatting sqref="BW10 BW14 BW16 BW18 BW20 BW22 BW24 BW26 BW28 BW30 BW36 BW38 BW40 BW42 BW44 BW50 BW52 BW54 BW56 BW58 BW64 BW66 BW68 BW70 BW72 BW78 BW80 CD14 CD16 CD18 CD20 CD22 CD24 CD26 CD28 CD30 CD36 CD38 CD40 CD42 CD44 CD50 CD52 CD54 CD56 CD58 CD64 CD66 CD68 CD70 CD72 CD78 CD80 BP14 BP16 BP18 BP20 BP22 BP24 BP26 BP28 BP30 BP36 BP38 BP40 BP42 BP44 BP50 BP52 BP54 BP56 BP58 BP64 BP66 BP68 BP70 BP72 BP78 BP80 BI14 BI16 BI18 BI20 BI22 BI24 BI26 BI28 BI30 BI36 BI38 BI40 BI42 BI44 BI50 BI52 BI54 BI56 BI58 BI64 BI66 BI68 BI70 BI72 BI78 BI80 BB14 BB16 BB18 BB20 BB22 BB24 BB26 BB28 BB30 BB36 BB38 BB40 BB42 BB44 BB50 BB52 BB54 BB56 BB58 BB64 BB66 BB68 BB70 BB72 BB78 BB80 AU14 AU16 AU18 AU20 AU22 AU24 AU26 AU28 AU30 AU36 AU38 AU40 AU42 AU44 AU50 AU52 AU54 AU56 AU58 AU64 AU66 AU68 AU70 AU72 AU78 AU80 AN14 AN16 AN18 AN20 AN22 AN24 AN26 AN28 AN30 AN36 AN38 AN40 AN42 AN44 AN50 AN52 AN54 AN56 AN58 AN64 AN66 AN68 AN70 AN72 AN78 AN80 AG14 AG16 AG18 AG20 AG22 AG24 AG26 AG28 AG30 AG36 AG38 AG40 AG42 AG44 AG50 AG52 AG54 AG56 AG58 AG64 AG66 AG68 AG70 AG72 AG78 AG80 Z14 Z16 Z18 Z20 Z22 Z24 Z26 Z28 Z30 Z36 Z38 Z40 Z42 Z44 Z50 Z52 Z54 Z56 Z58 Z64 Z66 Z68 Z70 Z72 Z78 Z80 S14 S16 S18 S20 S22 S24 S26 S28 S30 S36 S38 S40 S42 S44 S50 S52 S54 S56 S58 S64 S66 S68 S70 S72 S78 S80 L14 L16 L18 L20 L22 L24 L26 L28 L30 L36 L38 L40 L42 L44 L50 L52 L54 L56 L58 L64 L66 L68 L70 L72 L78 L80 E14 E16 E18 E20 E22 E24 E26 E28 E30 E36 E38 E40 E42 E44 E50 E52 E54 E56 E58 E64 E66 E68 E70 E72 E78 E80 BW12 CD10 CD12 BP10 BP12 BI10 BI12 BB10 BB12 AU10 AU12 AN10 AN12 AG10 AG12 Z10 Z12 S10 S12 L10 L12 E10 E12 CD82 BP82 BI82 BB82 AU82 AN82 AG82 Z82 S82 L82 E82 BW34 CD32 CD34 BP32 BP34 BI32 BI34 BB32 BB34 AU32 AU34 AN32 AN34 AG32 AG34 Z32 Z34 S32 S34 L32 L34 E32 E34 BW48 CD46 CD48 BP46 BP48 BI46 BI48 BB46 BB48 AU46 AU48 AN46 AN48 AG46 AG48 Z46 Z48 S46 S48 L46 L48 E46 E48 BW62 CD60 CD62 BP60 BP62 BI60 BI62 BB60 BB62 AU60 AU62 AN60 AN62 AG60 AG62 Z60 Z62 S60 S62 L60 L62 E60 E62 BW76 CD74 CD76 BP74 BP76 BI74 BI76 BB74 BB76 AU74 AU76 AN74 AN76 AG74 AG76 Z74 Z76 S74 S76 L74 L76 E74 E76 BW32 BW46 BW60 BW74 BW82">
    <cfRule type="expression" dxfId="355" priority="327823">
      <formula>AND(B10&gt;=$CM$162,B10&lt;=$CN$162)</formula>
    </cfRule>
    <cfRule type="expression" dxfId="354" priority="327824">
      <formula>AND(B10&gt;=$CM$161,B10&lt;=$CN$161)</formula>
    </cfRule>
    <cfRule type="expression" dxfId="353" priority="327825">
      <formula>AND(B10&gt;=$CM$160,B10&lt;=$CN$160)</formula>
    </cfRule>
    <cfRule type="expression" dxfId="352" priority="327826">
      <formula>AND(B10&gt;=$CM$159,B10&lt;=$CN$159)</formula>
    </cfRule>
    <cfRule type="expression" dxfId="351" priority="327827">
      <formula>AND(B10&gt;=$CM$158,B10&lt;=$CN$158)</formula>
    </cfRule>
    <cfRule type="expression" dxfId="350" priority="327828">
      <formula>AND(B10&gt;=$CM$157,B10&lt;=$CN$157)</formula>
    </cfRule>
    <cfRule type="expression" dxfId="349" priority="327829">
      <formula>AND(B10&gt;=$CM$156,B10&lt;=$CN$156)</formula>
    </cfRule>
    <cfRule type="expression" dxfId="348" priority="327830">
      <formula>AND(B10&gt;=$CM$155,B10&lt;=$CN$155)</formula>
    </cfRule>
    <cfRule type="expression" dxfId="347" priority="327831">
      <formula>AND(B10&gt;=$CM$154,B10&lt;=$CN$154)</formula>
    </cfRule>
    <cfRule type="expression" dxfId="346" priority="327832">
      <formula>AND(B10&gt;=$CM$153,B10&lt;=$CN$153)</formula>
    </cfRule>
  </conditionalFormatting>
  <conditionalFormatting sqref="BW11 BW15 BW17 BW19 BW21 BW23 BW25 BW27 BW29 BW31 BW37 BW39 BW41 BW43 BW45 BW51 BW53 BW55 BW57 BW59 BW65 BW67 BW69 BW71 BW73 BW79 CD15 CD17 CD19 CD21 CD23 CD25 CD27 CD29 CD31 CD37 CD39 CD41 CD43 CD45 CD51 CD53 CD55 CD57 CD59 CD65 CD67 CD69 CD71 CD73 CD79 BP15 BP17 BP19 BP21 BP23 BP25 BP27 BP29 BP31 BP37 BP39 BP41 BP43 BP45 BP51 BP53 BP55 BP57 BP59 BP65 BP67 BP69 BP71 BP73 BP79 BI15 BI17 BI19 BI21 BI23 BI25 BI27 BI29 BI31 BI37 BI39 BI41 BI43 BI45 BI51 BI53 BI55 BI57 BI59 BI65 BI67 BI69 BI71 BI73 BI79 BB15 BB17 BB19 BB21 BB23 BB25 BB27 BB29 BB31 BB37 BB39 BB41 BB43 BB45 BB51 BB53 BB55 BB57 BB59 BB65 BB67 BB69 BB71 BB73 BB79 AU15 AU17 AU19 AU21 AU23 AU25 AU27 AU29 AU31 AU37 AU39 AU41 AU43 AU45 AU51 AU53 AU55 AU57 AU59 AU65 AU67 AU69 AU71 AU73 AU79 AN15 AN17 AN19 AN21 AN23 AN25 AN27 AN29 AN31 AN37 AN39 AN41 AN43 AN45 AN51 AN53 AN55 AN57 AN59 AN65 AN67 AN69 AN71 AN73 AN79 AG15 AG17 AG19 AG21 AG23 AG25 AG27 AG29 AG31 AG37 AG39 AG41 AG43 AG45 AG51 AG53 AG55 AG57 AG59 AG65 AG67 AG69 AG71 AG73 AG79 Z15 Z17 Z19 Z21 Z23 Z25 Z27 Z29 Z31 Z37 Z39 Z41 Z43 Z45 Z51 Z53 Z55 Z57 Z59 Z65 Z67 Z69 Z71 Z73 Z79 S15 S17 S19 S21 S23 S25 S27 S29 S31 S37 S39 S41 S43 S45 S51 S53 S55 S57 S59 S65 S67 S69 S71 S73 S79 L15 L17 L19 L21 L23 L25 L27 L29 L31 L37 L39 L41 L43 L45 L51 L53 L55 L57 L59 L65 L67 L69 L71 L73 L79 E15 E17 E19 E21 E23 E25 E27 E29 E31 E37 E39 E41 E43 E45 E51 E53 E55 E57 E59 E65 E67 E69 E71 E73 E79 BW13 CD11 CD13 BP11 BP13 BI11 BI13 BB11 BB13 AU11 AU13 AN11 AN13 AG11 AG13 Z11 Z13 S11 S13 L11 L13 E11 E13 BW81 CD81 BP81 BI81 BB81 AU81 AN81 AG81 Z81 S81 L81 E81 CD83 BP83 BI83 BB83 AU83 AN83 AG83 Z83 S83 L83 E83 BW35 CD33 CD35 BP33 BP35 BI33 BI35 BB33 BB35 AU33 AU35 AN33 AN35 AG33 AG35 Z33 Z35 S33 S35 L33 L35 E33 E35 BW49 CD47 CD49 BP47 BP49 BI47 BI49 BB47 BB49 AU47 AU49 AN47 AN49 AG47 AG49 Z47 Z49 S47 S49 L47 L49 E47 E49 BW63 CD61 CD63 BP61 BP63 BI61 BI63 BB61 BB63 AU61 AU63 AN61 AN63 AG61 AG63 Z61 Z63 S61 S63 L61 L63 E61 E63 BW77 CD75 CD77 BP75 BP77 BI75 BI77 BB75 BB77 AU75 AU77 AN75 AN77 AG75 AG77 Z75 Z77 S75 S77 L75 L77 E75 E77 BW33 BW47 BW61 BW75 BW83">
    <cfRule type="expression" dxfId="345" priority="332263">
      <formula>AND(B10&gt;=$CM$162,B10&lt;=$CN$162)</formula>
    </cfRule>
    <cfRule type="expression" dxfId="344" priority="332264">
      <formula>AND(B10&gt;=$CM$161,B10&lt;=$CN$161)</formula>
    </cfRule>
    <cfRule type="expression" dxfId="343" priority="332265">
      <formula>AND(B10&gt;=$CM$160,B10&lt;=$CN$160)</formula>
    </cfRule>
    <cfRule type="expression" dxfId="342" priority="332266">
      <formula>AND(B10&gt;=$CM$159,B10&lt;=$CN$159)</formula>
    </cfRule>
    <cfRule type="expression" dxfId="341" priority="332267">
      <formula>AND(B10&gt;=$CM$158,B10&lt;=$CN$158)</formula>
    </cfRule>
    <cfRule type="expression" dxfId="340" priority="332268">
      <formula>AND(B10&gt;=$CM$157,B10&lt;=$CN$157)</formula>
    </cfRule>
    <cfRule type="expression" dxfId="339" priority="332269">
      <formula>AND(B10&gt;=$CM$156,B10&lt;=$CN$156)</formula>
    </cfRule>
    <cfRule type="expression" dxfId="338" priority="332270">
      <formula>AND(B10&gt;=$CM$155,B10&lt;=$CN$155)</formula>
    </cfRule>
    <cfRule type="expression" dxfId="337" priority="332271">
      <formula>AND(B10&gt;=$CM$154,B10&lt;=$CN$154)</formula>
    </cfRule>
    <cfRule type="expression" dxfId="336" priority="332272">
      <formula>AND(B10&gt;=$CM$153,B10&lt;=$CN$153)</formula>
    </cfRule>
  </conditionalFormatting>
  <conditionalFormatting sqref="CE10:CE83 BQ10:BQ83 BJ10:BJ83 BC10:BC83 AV10:AV83 AO10:AO83 AH10:AH83 AA10:AA83 T10:T83 M10:M83 F10:F83 BX10:BX83">
    <cfRule type="expression" dxfId="335" priority="336703">
      <formula>AND(B10&gt;=$CM$175,B10&lt;=$CN$175)</formula>
    </cfRule>
    <cfRule type="expression" dxfId="334" priority="336704">
      <formula>AND(B10&gt;=$CM$174,B10&lt;=$CN$174)</formula>
    </cfRule>
    <cfRule type="expression" dxfId="333" priority="336705">
      <formula>AND(B10&gt;=$CM$173,B10&lt;=$CN$173)</formula>
    </cfRule>
    <cfRule type="expression" dxfId="332" priority="336706">
      <formula>AND(B10&gt;=$CM$172,B10&lt;=$CN$172)</formula>
    </cfRule>
    <cfRule type="expression" dxfId="331" priority="336707">
      <formula>AND(B10&gt;=$CM$171,B10&lt;=$CN$171)</formula>
    </cfRule>
    <cfRule type="expression" dxfId="330" priority="336708">
      <formula>AND(B10&gt;=$CM$170,B10&lt;=$CN$170)</formula>
    </cfRule>
    <cfRule type="expression" dxfId="329" priority="336709">
      <formula>AND(B10&gt;=$CM$169,B10&lt;=$CN$169)</formula>
    </cfRule>
    <cfRule type="expression" dxfId="328" priority="336710">
      <formula>AND(B10&gt;=$CM$168,B10&lt;=$CN$168)</formula>
    </cfRule>
    <cfRule type="expression" dxfId="327" priority="336711">
      <formula>AND(B10&gt;=$CM$167,B10&lt;=$CN$167)</formula>
    </cfRule>
    <cfRule type="expression" dxfId="326" priority="336712">
      <formula>AND(B10&gt;=$CM$166,B10&lt;=$CN$166)</formula>
    </cfRule>
  </conditionalFormatting>
  <conditionalFormatting sqref="BX11 BX15 BX17 BX19 BX21 BX23 BX25 BX27 BX29 BX31 BX37 BX39 BX41 BX43 BX45 BX51 BX53 BX55 BX57 BX59 BX65 BX67 BX69 BX71 BX73 BX79 CE15 CE17 CE19 CE21 CE23 CE25 CE27 CE29 CE31 CE37 CE39 CE41 CE43 CE45 CE51 CE53 CE55 CE57 CE59 CE65 CE67 CE69 CE71 CE73 CE79 BQ15 BQ17 BQ19 BQ21 BQ23 BQ25 BQ27 BQ29 BQ31 BQ37 BQ39 BQ41 BQ43 BQ45 BQ51 BQ53 BQ55 BQ57 BQ59 BQ65 BQ67 BQ69 BQ71 BQ73 BQ79 BJ15 BJ17 BJ19 BJ21 BJ23 BJ25 BJ27 BJ29 BJ31 BJ37 BJ39 BJ41 BJ43 BJ45 BJ51 BJ53 BJ55 BJ57 BJ59 BJ65 BJ67 BJ69 BJ71 BJ73 BJ79 BC15 BC17 BC19 BC21 BC23 BC25 BC27 BC29 BC31 BC37 BC39 BC41 BC43 BC45 BC51 BC53 BC55 BC57 BC59 BC65 BC67 BC69 BC71 BC73 BC79 AV15 AV17 AV19 AV21 AV23 AV25 AV27 AV29 AV31 AV37 AV39 AV41 AV43 AV45 AV51 AV53 AV55 AV57 AV59 AV65 AV67 AV69 AV71 AV73 AV79 AO15 AO17 AO19 AO21 AO23 AO25 AO27 AO29 AO31 AO37 AO39 AO41 AO43 AO45 AO51 AO53 AO55 AO57 AO59 AO65 AO67 AO69 AO71 AO73 AO79 AH15 AH17 AH19 AH21 AH23 AH25 AH27 AH29 AH31 AH37 AH39 AH41 AH43 AH45 AH51 AH53 AH55 AH57 AH59 AH65 AH67 AH69 AH71 AH73 AH79 AA15 AA17 AA19 AA21 AA23 AA25 AA27 AA29 AA31 AA37 AA39 AA41 AA43 AA45 AA51 AA53 AA55 AA57 AA59 AA65 AA67 AA69 AA71 AA73 AA79 T15 T17 T19 T21 T23 T25 T27 T29 T31 T37 T39 T41 T43 T45 T51 T53 T55 T57 T59 T65 T67 T69 T71 T73 T79 M15 M17 M19 M21 M23 M25 M27 M29 M31 M37 M39 M41 M43 M45 M51 M53 M55 M57 M59 M65 M67 M69 M71 M73 M79 F15 F17 F19 F21 F23 F25 F27 F29 F31 F37 F39 F41 F43 F45 F51 F53 F55 F57 F59 F65 F67 F69 F71 F73 F79 BX13 CE11 CE13 BQ11 BQ13 BJ11 BJ13 BC11 BC13 AV11 AV13 AO11 AO13 AH11 AH13 AA11 AA13 T11 T13 M11 M13 F11 F13 BX81 CE81 BQ81 BJ81 BC81 AV81 AO81 AH81 AA81 T81 M81 F81 CE83 BQ83 BJ83 BC83 AV83 AO83 AH83 AA83 T83 M83 F83 BX35 CE33 CE35 BQ33 BQ35 BJ33 BJ35 BC33 BC35 AV33 AV35 AO33 AO35 AH33 AH35 AA33 AA35 T33 T35 M33 M35 F33 F35 BX49 CE47 CE49 BQ47 BQ49 BJ47 BJ49 BC47 BC49 AV47 AV49 AO47 AO49 AH47 AH49 AA47 AA49 T47 T49 M47 M49 F47 F49 BX63 CE61 CE63 BQ61 BQ63 BJ61 BJ63 BC61 BC63 AV61 AV63 AO61 AO63 AH61 AH63 AA61 AA63 T61 T63 M61 M63 F61 F63 BX77 CE75 CE77 BQ75 BQ77 BJ75 BJ77 BC75 BC77 AV75 AV77 AO75 AO77 AH75 AH77 AA75 AA77 T75 T77 M75 M77 F75 F77 BX33 BX47 BX61 BX75 BX83">
    <cfRule type="expression" dxfId="325" priority="336823">
      <formula>AND(B10&gt;=$CM$175,B10&lt;=$CN$175)</formula>
    </cfRule>
    <cfRule type="expression" dxfId="324" priority="336824">
      <formula>AND(B10&gt;=$CM$174,B10&lt;=$CN$174)</formula>
    </cfRule>
    <cfRule type="expression" dxfId="323" priority="336825">
      <formula>AND(B10&gt;=$CM$173,B10&lt;=$CN$173)</formula>
    </cfRule>
    <cfRule type="expression" dxfId="322" priority="336826">
      <formula>AND(B10&gt;=$CM$172,B10&lt;=$CN$172)</formula>
    </cfRule>
    <cfRule type="expression" dxfId="321" priority="336827">
      <formula>AND(B10&gt;=$CM$171,B10&lt;=$CN$171)</formula>
    </cfRule>
    <cfRule type="expression" dxfId="320" priority="336828">
      <formula>AND(B10&gt;=$CM$170,B10&lt;=$CN$170)</formula>
    </cfRule>
    <cfRule type="expression" dxfId="319" priority="336829">
      <formula>AND(B10&gt;=$CM$169,B10&lt;=$CN$169)</formula>
    </cfRule>
    <cfRule type="expression" dxfId="318" priority="336830">
      <formula>AND(B10&gt;=$CM$168,B10&lt;=$CN$168)</formula>
    </cfRule>
    <cfRule type="expression" dxfId="317" priority="336831">
      <formula>AND(B10&gt;=$CM$167,B10&lt;=$CN$167)</formula>
    </cfRule>
    <cfRule type="expression" dxfId="316" priority="336832">
      <formula>AND(B10&gt;=$CM$166,B10&lt;=$CN$166)</formula>
    </cfRule>
  </conditionalFormatting>
  <conditionalFormatting sqref="CF10:CF83 BR10:BR83 BK10:BK83 BD10:BD83 AW10:AW83 AP10:AP83 AI10:AI83 AB10:AB83 U10:U83 N10:N83 G10:G83 BY10:BY83">
    <cfRule type="expression" dxfId="315" priority="341263">
      <formula>AND(B10&gt;=$CM$188,B10&lt;=$CN$188)</formula>
    </cfRule>
    <cfRule type="expression" dxfId="314" priority="341264">
      <formula>AND(B10&gt;=$CM$187,B10&lt;=$CN$187)</formula>
    </cfRule>
    <cfRule type="expression" dxfId="313" priority="341265">
      <formula>AND(B10&gt;=$CM$186,B10&lt;=$CN$186)</formula>
    </cfRule>
    <cfRule type="expression" dxfId="312" priority="341266">
      <formula>AND(B10&gt;=$CM$185,B10&lt;=$CN$185)</formula>
    </cfRule>
    <cfRule type="expression" dxfId="311" priority="341267">
      <formula>AND(B10&gt;=$CM$184,B10&lt;=$CN$184)</formula>
    </cfRule>
    <cfRule type="expression" dxfId="310" priority="341268">
      <formula>AND(B10&gt;=$CM$183,B10&lt;=$CN$183)</formula>
    </cfRule>
    <cfRule type="expression" dxfId="309" priority="341269">
      <formula>AND(B10&gt;=$CM$182,B10&lt;=$CN$182)</formula>
    </cfRule>
    <cfRule type="expression" dxfId="308" priority="341270">
      <formula>AND(B10&gt;=$CM$181,B10&lt;=$CN$181)</formula>
    </cfRule>
    <cfRule type="expression" dxfId="307" priority="341271">
      <formula>AND(B10&gt;=$CM$180,B10&lt;=$CN$180)</formula>
    </cfRule>
    <cfRule type="expression" dxfId="306" priority="341272">
      <formula>AND(B10&gt;=$CM$179,B10&lt;=$CN$179)</formula>
    </cfRule>
  </conditionalFormatting>
  <conditionalFormatting sqref="BY11 BY15 BY17 BY19 BY21 BY23 BY25 BY27 BY29 BY31 BY37 BY39 BY41 BY43 BY45 BY51 BY53 BY55 BY57 BY59 BY65 BY67 BY69 BY71 BY73 BY79 CF15 CF17 CF19 CF21 CF23 CF25 CF27 CF29 CF31 CF37 CF39 CF41 CF43 CF45 CF51 CF53 CF55 CF57 CF59 CF65 CF67 CF69 CF71 CF73 CF79 BR15 BR17 BR19 BR21 BR23 BR25 BR27 BR29 BR31 BR37 BR39 BR41 BR43 BR45 BR51 BR53 BR55 BR57 BR59 BR65 BR67 BR69 BR71 BR73 BR79 BK15 BK17 BK19 BK21 BK23 BK25 BK27 BK29 BK31 BK37 BK39 BK41 BK43 BK45 BK51 BK53 BK55 BK57 BK59 BK65 BK67 BK69 BK71 BK73 BK79 BD15 BD17 BD19 BD21 BD23 BD25 BD27 BD29 BD31 BD37 BD39 BD41 BD43 BD45 BD51 BD53 BD55 BD57 BD59 BD65 BD67 BD69 BD71 BD73 BD79 AW15 AW17 AW19 AW21 AW23 AW25 AW27 AW29 AW31 AW37 AW39 AW41 AW43 AW45 AW51 AW53 AW55 AW57 AW59 AW65 AW67 AW69 AW71 AW73 AW79 AP15 AP17 AP19 AP21 AP23 AP25 AP27 AP29 AP31 AP37 AP39 AP41 AP43 AP45 AP51 AP53 AP55 AP57 AP59 AP65 AP67 AP69 AP71 AP73 AP79 AI15 AI17 AI19 AI21 AI23 AI25 AI27 AI29 AI31 AI37 AI39 AI41 AI43 AI45 AI51 AI53 AI55 AI57 AI59 AI65 AI67 AI69 AI71 AI73 AI79 AB15 AB17 AB19 AB21 AB23 AB25 AB27 AB29 AB31 AB37 AB39 AB41 AB43 AB45 AB51 AB53 AB55 AB57 AB59 AB65 AB67 AB69 AB71 AB73 AB79 U15 U17 U19 U21 U23 U25 U27 U29 U31 U37 U39 U41 U43 U45 U51 U53 U55 U57 U59 U65 U67 U69 U71 U73 U79 N15 N17 N19 N21 N23 N25 N27 N29 N31 N37 N39 N41 N43 N45 N51 N53 N55 N57 N59 N65 N67 N69 N71 N73 N79 G15 G17 G19 G21 G23 G25 G27 G29 G31 G37 G39 G41 G43 G45 G51 G53 G55 G57 G59 G65 G67 G69 G71 G73 G79 BY13 CF11 CF13 BR11 BR13 BK11 BK13 BD11 BD13 AW11 AW13 AP11 AP13 AI11 AI13 AB11 AB13 U11 U13 N11 N13 G11 G13 BY81 CF81 BR81 BK81 BD81 AW81 AP81 AI81 AB81 U81 N81 G81 CF83 BR83 BK83 BD83 AW83 AP83 AI83 AB83 U83 N83 G83 BY35 CF33 CF35 BR33 BR35 BK33 BK35 BD33 BD35 AW33 AW35 AP33 AP35 AI33 AI35 AB33 AB35 U33 U35 N33 N35 G33 G35 BY49 CF47 CF49 BR47 BR49 BK47 BK49 BD47 BD49 AW47 AW49 AP47 AP49 AI47 AI49 AB47 AB49 U47 U49 N47 N49 G47 G49 BY63 CF61 CF63 BR61 BR63 BK61 BK63 BD61 BD63 AW61 AW63 AP61 AP63 AI61 AI63 AB61 AB63 U61 U63 N61 N63 G61 G63 BY77 CF75 CF77 BR75 BR77 BK75 BK77 BD75 BD77 AW75 AW77 AP75 AP77 AI75 AI77 AB75 AB77 U75 U77 N75 N77 G75 G77 BY33 BY47 BY61 BY75 BY83">
    <cfRule type="expression" dxfId="305" priority="341383">
      <formula>AND(B10&gt;=$CM$188,B10&lt;=$CN$188)</formula>
    </cfRule>
    <cfRule type="expression" dxfId="304" priority="341384">
      <formula>AND(B10&gt;=$CM$187,B10&lt;=$CN$187)</formula>
    </cfRule>
    <cfRule type="expression" dxfId="303" priority="341385">
      <formula>AND(B10&gt;=$CM$186,B10&lt;=$CN$186)</formula>
    </cfRule>
    <cfRule type="expression" dxfId="302" priority="341386">
      <formula>AND(B10&gt;=$CM$185,B10&lt;=$CN$185)</formula>
    </cfRule>
    <cfRule type="expression" dxfId="301" priority="341387">
      <formula>AND(B10&gt;=$CM$184,B10&lt;=$CN$184)</formula>
    </cfRule>
    <cfRule type="expression" dxfId="300" priority="341388">
      <formula>AND(B10&gt;=$CM$183,B10&lt;=$CN$183)</formula>
    </cfRule>
    <cfRule type="expression" dxfId="299" priority="341389">
      <formula>AND(B10&gt;=$CM$182,B10&lt;=$CN$182)</formula>
    </cfRule>
    <cfRule type="expression" dxfId="298" priority="341390">
      <formula>AND(B10&gt;=$CM$181,B10&lt;=$CN$181)</formula>
    </cfRule>
    <cfRule type="expression" dxfId="297" priority="341391">
      <formula>AND(B10&gt;=$CM$180,B10&lt;=$CN$180)</formula>
    </cfRule>
    <cfRule type="expression" dxfId="296" priority="341392">
      <formula>AND(B10&gt;=$CM$179,B10&lt;=$CN$179)</formula>
    </cfRule>
  </conditionalFormatting>
  <conditionalFormatting sqref="CG10:CG83 BS10:BS83 BL10:BL83 BE10:BE83 AX10:AX83 AQ10:AQ83 AJ10:AJ83 AC10:AC83 V10:V83 O10:O83 H10:H83 BZ10:BZ83">
    <cfRule type="expression" dxfId="295" priority="345823">
      <formula>AND(B10&gt;=$CM$201,B10&lt;=$CN$201)</formula>
    </cfRule>
    <cfRule type="expression" dxfId="294" priority="345824">
      <formula>AND(B10&gt;=$CM$200,B10&lt;=$CN$200)</formula>
    </cfRule>
    <cfRule type="expression" dxfId="293" priority="345825">
      <formula>AND(B10&gt;=$CM$199,B10&lt;=$CN$199)</formula>
    </cfRule>
    <cfRule type="expression" dxfId="292" priority="345826">
      <formula>AND(B10&gt;=$CM$198,B10&lt;=$CN$198)</formula>
    </cfRule>
    <cfRule type="expression" dxfId="291" priority="345827">
      <formula>AND(B10&gt;=$CM$197,B10&lt;=$CN$197)</formula>
    </cfRule>
    <cfRule type="expression" dxfId="290" priority="345828">
      <formula>AND(B10&gt;=$CM$196,B10&lt;=$CN$196)</formula>
    </cfRule>
    <cfRule type="expression" dxfId="289" priority="345829">
      <formula>AND(B10&gt;=$CM$195,B10&lt;=$CN$195)</formula>
    </cfRule>
    <cfRule type="expression" dxfId="288" priority="345830">
      <formula>AND(B10&gt;=$CM$194,B10&lt;=$CN$194)</formula>
    </cfRule>
    <cfRule type="expression" dxfId="287" priority="345831">
      <formula>AND(B10&gt;=$CM$193,B10&lt;=$CN$193)</formula>
    </cfRule>
    <cfRule type="expression" dxfId="286" priority="345832">
      <formula>AND(B10&gt;=$CM$192,B10&lt;=$CN$192)</formula>
    </cfRule>
  </conditionalFormatting>
  <conditionalFormatting sqref="BZ11 BZ15 BZ17 BZ19 BZ21 BZ23 BZ25 BZ27 BZ29 BZ31 BZ37 BZ39 BZ41 BZ43 BZ45 BZ51 BZ53 BZ55 BZ57 BZ59 BZ65 BZ67 BZ69 BZ71 BZ73 BZ79 CG15 CG17 CG19 CG21 CG23 CG25 CG27 CG29 CG31 CG37 CG39 CG41 CG43 CG45 CG51 CG53 CG55 CG57 CG59 CG65 CG67 CG69 CG71 CG73 CG79 BS15 BS17 BS19 BS21 BS23 BS25 BS27 BS29 BS31 BS37 BS39 BS41 BS43 BS45 BS51 BS53 BS55 BS57 BS59 BS65 BS67 BS69 BS71 BS73 BS79 BL15 BL17 BL19 BL21 BL23 BL25 BL27 BL29 BL31 BL37 BL39 BL41 BL43 BL45 BL51 BL53 BL55 BL57 BL59 BL65 BL67 BL69 BL71 BL73 BL79 BE15 BE17 BE19 BE21 BE23 BE25 BE27 BE29 BE31 BE37 BE39 BE41 BE43 BE45 BE51 BE53 BE55 BE57 BE59 BE65 BE67 BE69 BE71 BE73 BE79 AX15 AX17 AX19 AX21 AX23 AX25 AX27 AX29 AX31 AX37 AX39 AX41 AX43 AX45 AX51 AX53 AX55 AX57 AX59 AX65 AX67 AX69 AX71 AX73 AX79 AQ15 AQ17 AQ19 AQ21 AQ23 AQ25 AQ27 AQ29 AQ31 AQ37 AQ39 AQ41 AQ43 AQ45 AQ51 AQ53 AQ55 AQ57 AQ59 AQ65 AQ67 AQ69 AQ71 AQ73 AQ79 AJ15 AJ17 AJ19 AJ21 AJ23 AJ25 AJ27 AJ29 AJ31 AJ37 AJ39 AJ41 AJ43 AJ45 AJ51 AJ53 AJ55 AJ57 AJ59 AJ65 AJ67 AJ69 AJ71 AJ73 AJ79 AC15 AC17 AC19 AC21 AC23 AC25 AC27 AC29 AC31 AC37 AC39 AC41 AC43 AC45 AC51 AC53 AC55 AC57 AC59 AC65 AC67 AC69 AC71 AC73 AC79 V15 V17 V19 V21 V23 V25 V27 V29 V31 V37 V39 V41 V43 V45 V51 V53 V55 V57 V59 V65 V67 V69 V71 V73 V79 O15 O17 O19 O21 O23 O25 O27 O29 O31 O37 O39 O41 O43 O45 O51 O53 O55 O57 O59 O65 O67 O69 O71 O73 O79 H15 H17 H19 H21 H23 H25 H27 H29 H31 H37 H39 H41 H43 H45 H51 H53 H55 H57 H59 H65 H67 H69 H71 H73 H79 BZ13 CG11 CG13 BS11 BS13 BL11 BL13 BE11 BE13 AX11 AX13 AQ11 AQ13 AJ11 AJ13 AC11 AC13 V11 V13 O11 O13 H11 H13 BZ81 CG81 BS81 BL81 BE81 AX81 AQ81 AJ81 AC81 V81 O81 H81 CG83 BS83 BL83 BE83 AX83 AQ83 AJ83 AC83 V83 O83 H83 BZ35 CG33 CG35 BS33 BS35 BL33 BL35 BE33 BE35 AX33 AX35 AQ33 AQ35 AJ33 AJ35 AC33 AC35 V33 V35 O33 O35 H33 H35 BZ49 CG47 CG49 BS47 BS49 BL47 BL49 BE47 BE49 AX47 AX49 AQ47 AQ49 AJ47 AJ49 AC47 AC49 V47 V49 O47 O49 H47 H49 BZ63 CG61 CG63 BS61 BS63 BL61 BL63 BE61 BE63 AX61 AX63 AQ61 AQ63 AJ61 AJ63 AC61 AC63 V61 V63 O61 O63 H61 H63 BZ77 CG75 CG77 BS75 BS77 BL75 BL77 BE75 BE77 AX75 AX77 AQ75 AQ77 AJ75 AJ77 AC75 AC77 V75 V77 O75 O77 H75 H77 BZ33 BZ47 BZ61 BZ75 BZ83">
    <cfRule type="expression" dxfId="285" priority="345943">
      <formula>AND(B10&gt;=$CM$201,B10&lt;=$CN$201)</formula>
    </cfRule>
    <cfRule type="expression" dxfId="284" priority="345944">
      <formula>AND(B10&gt;=$CM$200,B10&lt;=$CN$200)</formula>
    </cfRule>
    <cfRule type="expression" dxfId="283" priority="345945">
      <formula>AND(B10&gt;=$CM$199,B10&lt;=$CN$199)</formula>
    </cfRule>
    <cfRule type="expression" dxfId="282" priority="345946">
      <formula>AND(B10&gt;=$CM$198,B10&lt;=$CN$198)</formula>
    </cfRule>
    <cfRule type="expression" dxfId="281" priority="345947">
      <formula>AND(B10&gt;=$CM$197,B10&lt;=$CN$197)</formula>
    </cfRule>
    <cfRule type="expression" dxfId="280" priority="345948">
      <formula>AND(B10&gt;=$CM$196,B10&lt;=$CN$196)</formula>
    </cfRule>
    <cfRule type="expression" dxfId="279" priority="345949">
      <formula>AND(B10&gt;=$CM$195,B10&lt;=$CN$195)</formula>
    </cfRule>
    <cfRule type="expression" dxfId="278" priority="345950">
      <formula>AND(B10&gt;=$CM$194,B10&lt;=$CN$194)</formula>
    </cfRule>
    <cfRule type="expression" dxfId="277" priority="345951">
      <formula>AND(B10&gt;=$CM$193,B10&lt;=$CN$193)</formula>
    </cfRule>
    <cfRule type="expression" dxfId="276" priority="345952">
      <formula>AND(B10&gt;=$CM$192,B10&lt;=$CN$192)</formula>
    </cfRule>
  </conditionalFormatting>
  <conditionalFormatting sqref="CQ137:CQ138 CO137:CP137 CM139:CN149 CM138 CO150:CQ150 CM152:CN163 CM191:CN201 CM190 CM178:CN189 CM177 CM165:CN176 CM164 CQ151 CM127:CN136">
    <cfRule type="expression" priority="350563">
      <formula>IF($CM$140=""," - ",$CM$140)</formula>
    </cfRule>
  </conditionalFormatting>
  <conditionalFormatting sqref="CQ203:CQ204">
    <cfRule type="expression" priority="350577">
      <formula>IF($CM$166=""," -",$CM$166)</formula>
    </cfRule>
  </conditionalFormatting>
  <conditionalFormatting sqref="CB74:CB77">
    <cfRule type="expression" dxfId="275" priority="387135">
      <formula>AND(CA74&gt;=$CM$136,CA74&lt;=$CN$136)</formula>
    </cfRule>
    <cfRule type="expression" dxfId="274" priority="387136">
      <formula>AND(CA74&gt;=$CM$135,CA74&lt;=$CN$135)</formula>
    </cfRule>
    <cfRule type="expression" dxfId="273" priority="387137">
      <formula>AND(CA74&gt;=$CM$134,CA74&lt;=$CN$134)</formula>
    </cfRule>
    <cfRule type="expression" dxfId="272" priority="387138">
      <formula>AND(CA74&gt;=$CM$133,CA74&lt;=$CN$133)</formula>
    </cfRule>
    <cfRule type="expression" dxfId="271" priority="387139">
      <formula>AND(CA74&gt;=$CM$132,CA74&lt;=$CN$132)</formula>
    </cfRule>
    <cfRule type="expression" dxfId="270" priority="387140">
      <formula>AND(CA74&gt;=$CM$131,CA74&lt;=$CN$131)</formula>
    </cfRule>
    <cfRule type="expression" dxfId="269" priority="387141">
      <formula>AND(CA74&gt;=$CM$130,CA74&lt;=$CN$130)</formula>
    </cfRule>
    <cfRule type="expression" dxfId="268" priority="387142">
      <formula>AND(CA74&gt;=$CM$129,CA74&lt;=$CN$129)</formula>
    </cfRule>
    <cfRule type="expression" dxfId="267" priority="387143">
      <formula>AND(CA74&gt;=$CM$128,CA74&lt;=$CN$128)</formula>
    </cfRule>
    <cfRule type="expression" dxfId="266" priority="387144">
      <formula>AND(FC94&gt;=$CM$127,FC94&lt;=$CN$127)</formula>
    </cfRule>
  </conditionalFormatting>
  <conditionalFormatting sqref="CB70:CB83">
    <cfRule type="expression" dxfId="265" priority="387225">
      <formula>AND(CA70&gt;=$CM$136,CA70&lt;=$CN$136)</formula>
    </cfRule>
    <cfRule type="expression" dxfId="264" priority="387226">
      <formula>AND(CA70&gt;=$CM$135,CA70&lt;=$CN$135)</formula>
    </cfRule>
    <cfRule type="expression" dxfId="263" priority="387227">
      <formula>AND(CA70&gt;=$CM$134,CA70&lt;=$CN$134)</formula>
    </cfRule>
    <cfRule type="expression" dxfId="262" priority="387228">
      <formula>AND(CA70&gt;=$CM$133,CA70&lt;=$CN$133)</formula>
    </cfRule>
    <cfRule type="expression" dxfId="261" priority="387229">
      <formula>AND(CA70&gt;=$CM$132,CA70&lt;=$CN$132)</formula>
    </cfRule>
    <cfRule type="expression" dxfId="260" priority="387230">
      <formula>AND(CA70&gt;=$CM$131,CA70&lt;=$CN$131)</formula>
    </cfRule>
    <cfRule type="expression" dxfId="259" priority="387231">
      <formula>AND(CA70&gt;=$CM$130,CA70&lt;=$CN$130)</formula>
    </cfRule>
    <cfRule type="expression" dxfId="258" priority="387232">
      <formula>AND(CA70&gt;=$CM$129,CA70&lt;=$CN$129)</formula>
    </cfRule>
    <cfRule type="expression" dxfId="257" priority="387233">
      <formula>AND(CA70&gt;=$CM$128,CA70&lt;=$CN$128)</formula>
    </cfRule>
    <cfRule type="expression" dxfId="256" priority="387234">
      <formula>AND(FC88&gt;=$CM$127,FC88&lt;=$CN$127)</formula>
    </cfRule>
  </conditionalFormatting>
  <conditionalFormatting sqref="B10 I10:I83 W10:W83 AD10:AD83 AK10:AK83 AY10:AY83 BF10:BF83 BM10:BM83 BT10:BT83 CA10:CA83 P10:P83 AR10:AR83">
    <cfRule type="cellIs" dxfId="255" priority="387245" operator="between">
      <formula>$CN$102</formula>
      <formula>$CO$102</formula>
    </cfRule>
  </conditionalFormatting>
  <conditionalFormatting sqref="B10 I10:I83 W10:W83 AD10:AD83 AK10:AK83 AY10:AY83 BF10:BF83 BM10:BM83 BT10:BT83 CA10:CA83 P10:P83 AR10:AR83">
    <cfRule type="cellIs" dxfId="254" priority="387262" operator="between">
      <formula>$CN$103</formula>
      <formula>$CO$103</formula>
    </cfRule>
  </conditionalFormatting>
  <conditionalFormatting sqref="B10 I10:I83 W10:W83 AD10:AD83 AK10:AK83 AY10:AY83 BF10:BF83 BM10:BM83 BT10:BT83 CA10:CA83 P10:P83 AR10:AR83">
    <cfRule type="cellIs" dxfId="253" priority="387281" operator="between">
      <formula>$CN$108</formula>
      <formula>$CO$108</formula>
    </cfRule>
    <cfRule type="cellIs" dxfId="252" priority="387282" operator="between">
      <formula>$CN$107</formula>
      <formula>$CO$107</formula>
    </cfRule>
    <cfRule type="cellIs" dxfId="251" priority="387283" operator="between">
      <formula>$CN$106</formula>
      <formula>$CO$106</formula>
    </cfRule>
    <cfRule type="cellIs" dxfId="250" priority="387284" operator="between">
      <formula>$CN$105</formula>
      <formula>$CO$105</formula>
    </cfRule>
    <cfRule type="cellIs" dxfId="249" priority="387285" operator="between">
      <formula>$CN$104</formula>
      <formula>$CO$104</formula>
    </cfRule>
    <cfRule type="cellIs" dxfId="248" priority="387286" operator="between">
      <formula>$CN$101</formula>
      <formula>$CO$101</formula>
    </cfRule>
  </conditionalFormatting>
  <conditionalFormatting sqref="B10 I10:I83 W10:W83 AD10:AD83 AK10:AK83 AY10:AY83 BF10:BF83 BM10:BM83 BT10:BT83 CA10:CA83 P10:P83 AR10:AR83">
    <cfRule type="cellIs" dxfId="247" priority="387415" operator="between">
      <formula>$CN$100</formula>
      <formula>$CO$100</formula>
    </cfRule>
  </conditionalFormatting>
  <conditionalFormatting sqref="CB68:CB69 BN68:BN69 BG68:BG69 AZ68:AZ69 AS68:AS69 AL68:AL69 AE68:AE69 X68:X69 BU68:BU69">
    <cfRule type="expression" dxfId="246" priority="423895">
      <formula>AND(W68&gt;=$CM$136,W68&lt;=$CN$136)</formula>
    </cfRule>
    <cfRule type="expression" dxfId="245" priority="423896">
      <formula>AND(W68&gt;=$CM$135,W68&lt;=$CN$135)</formula>
    </cfRule>
    <cfRule type="expression" dxfId="244" priority="423897">
      <formula>AND(W68&gt;=$CM$134,W68&lt;=$CN$134)</formula>
    </cfRule>
    <cfRule type="expression" dxfId="243" priority="423898">
      <formula>AND(W68&gt;=$CM$133,W68&lt;=$CN$133)</formula>
    </cfRule>
    <cfRule type="expression" dxfId="242" priority="423899">
      <formula>AND(W68&gt;=$CM$132,W68&lt;=$CN$132)</formula>
    </cfRule>
    <cfRule type="expression" dxfId="241" priority="423900">
      <formula>AND(W68&gt;=$CM$131,W68&lt;=$CN$131)</formula>
    </cfRule>
    <cfRule type="expression" dxfId="240" priority="423901">
      <formula>AND(W68&gt;=$CM$130,W68&lt;=$CN$130)</formula>
    </cfRule>
    <cfRule type="expression" dxfId="239" priority="423902">
      <formula>AND(W68&gt;=$CM$129,W68&lt;=$CN$129)</formula>
    </cfRule>
    <cfRule type="expression" dxfId="238" priority="423903">
      <formula>AND(W68&gt;=$CM$128,W68&lt;=$CN$128)</formula>
    </cfRule>
    <cfRule type="expression" dxfId="237" priority="423904">
      <formula>AND(#REF!&gt;=$CM$127,#REF!&lt;=$CN$127)</formula>
    </cfRule>
  </conditionalFormatting>
  <conditionalFormatting sqref="BN74:BN77 BG74:BG77 AZ74:AZ77 AS74:AS77 AL74:AL77 AE74:AE77 X74:X77 BU74:BU77">
    <cfRule type="expression" dxfId="236" priority="423985">
      <formula>AND(W74&gt;=$CM$136,W74&lt;=$CN$136)</formula>
    </cfRule>
    <cfRule type="expression" dxfId="235" priority="423986">
      <formula>AND(W74&gt;=$CM$135,W74&lt;=$CN$135)</formula>
    </cfRule>
    <cfRule type="expression" dxfId="234" priority="423987">
      <formula>AND(W74&gt;=$CM$134,W74&lt;=$CN$134)</formula>
    </cfRule>
    <cfRule type="expression" dxfId="233" priority="423988">
      <formula>AND(W74&gt;=$CM$133,W74&lt;=$CN$133)</formula>
    </cfRule>
    <cfRule type="expression" dxfId="232" priority="423989">
      <formula>AND(W74&gt;=$CM$132,W74&lt;=$CN$132)</formula>
    </cfRule>
    <cfRule type="expression" dxfId="231" priority="423990">
      <formula>AND(W74&gt;=$CM$131,W74&lt;=$CN$131)</formula>
    </cfRule>
    <cfRule type="expression" dxfId="230" priority="423991">
      <formula>AND(W74&gt;=$CM$130,W74&lt;=$CN$130)</formula>
    </cfRule>
    <cfRule type="expression" dxfId="229" priority="423992">
      <formula>AND(W74&gt;=$CM$129,W74&lt;=$CN$129)</formula>
    </cfRule>
    <cfRule type="expression" dxfId="228" priority="423993">
      <formula>AND(W74&gt;=$CM$128,W74&lt;=$CN$128)</formula>
    </cfRule>
    <cfRule type="expression" dxfId="227" priority="423994">
      <formula>AND(CY128&gt;=$CM$127,CY128&lt;=$CN$127)</formula>
    </cfRule>
  </conditionalFormatting>
  <conditionalFormatting sqref="BN70:BN83 BG70:BG83 AZ70:AZ83 AS70:AS83 AL70:AL83 AE70:AE83 X70:X83 BU70:BU83">
    <cfRule type="expression" dxfId="226" priority="424065">
      <formula>AND(W70&gt;=$CM$136,W70&lt;=$CN$136)</formula>
    </cfRule>
    <cfRule type="expression" dxfId="225" priority="424066">
      <formula>AND(W70&gt;=$CM$135,W70&lt;=$CN$135)</formula>
    </cfRule>
    <cfRule type="expression" dxfId="224" priority="424067">
      <formula>AND(W70&gt;=$CM$134,W70&lt;=$CN$134)</formula>
    </cfRule>
    <cfRule type="expression" dxfId="223" priority="424068">
      <formula>AND(W70&gt;=$CM$133,W70&lt;=$CN$133)</formula>
    </cfRule>
    <cfRule type="expression" dxfId="222" priority="424069">
      <formula>AND(W70&gt;=$CM$132,W70&lt;=$CN$132)</formula>
    </cfRule>
    <cfRule type="expression" dxfId="221" priority="424070">
      <formula>AND(W70&gt;=$CM$131,W70&lt;=$CN$131)</formula>
    </cfRule>
    <cfRule type="expression" dxfId="220" priority="424071">
      <formula>AND(W70&gt;=$CM$130,W70&lt;=$CN$130)</formula>
    </cfRule>
    <cfRule type="expression" dxfId="219" priority="424072">
      <formula>AND(W70&gt;=$CM$129,W70&lt;=$CN$129)</formula>
    </cfRule>
    <cfRule type="expression" dxfId="218" priority="424073">
      <formula>AND(W70&gt;=$CM$128,W70&lt;=$CN$128)</formula>
    </cfRule>
    <cfRule type="expression" dxfId="217" priority="424074">
      <formula>AND(CY122&gt;=$CM$127,CY122&lt;=$CN$127)</formula>
    </cfRule>
  </conditionalFormatting>
  <conditionalFormatting sqref="CA14:CA15">
    <cfRule type="expression" dxfId="216" priority="105">
      <formula>AND(CA14&gt;=CN102, AND(CA14&lt;=CO102))</formula>
    </cfRule>
  </conditionalFormatting>
  <conditionalFormatting sqref="B12 B14 B16 B22 B24 B26 B28 B30 B36 B38 B40 B42 B44 B50 B52 B54 B56 B58 B64 B66 B68 B70 B72 B78 B80 B82">
    <cfRule type="cellIs" dxfId="215" priority="95" operator="between">
      <formula>$CN$102</formula>
      <formula>$CO$102</formula>
    </cfRule>
  </conditionalFormatting>
  <conditionalFormatting sqref="B12 B14 B16 B22 B24 B26 B28 B30 B36 B38 B40 B42 B44 B50 B52 B54 B56 B58 B64 B66 B68 B70 B72 B78 B80 B82">
    <cfRule type="cellIs" dxfId="214" priority="94" operator="between">
      <formula>$CN$103</formula>
      <formula>$CO$103</formula>
    </cfRule>
  </conditionalFormatting>
  <conditionalFormatting sqref="B12 B14 B16 B22 B24 B26 B28 B30 B36 B38 B40 B42 B44 B50 B52 B54 B56 B58 B64 B66 B68 B70 B72 B78 B80 B82">
    <cfRule type="cellIs" dxfId="213" priority="88" operator="between">
      <formula>$CN$108</formula>
      <formula>$CO$108</formula>
    </cfRule>
    <cfRule type="cellIs" dxfId="212" priority="89" operator="between">
      <formula>$CN$107</formula>
      <formula>$CO$107</formula>
    </cfRule>
    <cfRule type="cellIs" dxfId="211" priority="90" operator="between">
      <formula>$CN$106</formula>
      <formula>$CO$106</formula>
    </cfRule>
    <cfRule type="cellIs" dxfId="210" priority="91" operator="between">
      <formula>$CN$105</formula>
      <formula>$CO$105</formula>
    </cfRule>
    <cfRule type="cellIs" dxfId="209" priority="92" operator="between">
      <formula>$CN$104</formula>
      <formula>$CO$104</formula>
    </cfRule>
    <cfRule type="cellIs" dxfId="208" priority="93" operator="between">
      <formula>$CN$101</formula>
      <formula>$CO$101</formula>
    </cfRule>
  </conditionalFormatting>
  <conditionalFormatting sqref="B12 B14 B16 B22 B24 B26 B28 B30 B36 B38 B40 B42 B44 B50 B52 B54 B56 B58 B64 B66 B68 B70 B72 B78 B80 B82">
    <cfRule type="cellIs" dxfId="207" priority="87" operator="between">
      <formula>$CN$100</formula>
      <formula>$CO$100</formula>
    </cfRule>
  </conditionalFormatting>
  <conditionalFormatting sqref="B18:B21">
    <cfRule type="cellIs" dxfId="206" priority="55" operator="between">
      <formula>$CN$102</formula>
      <formula>$CO$102</formula>
    </cfRule>
  </conditionalFormatting>
  <conditionalFormatting sqref="B18:B21">
    <cfRule type="cellIs" dxfId="205" priority="54" operator="between">
      <formula>$CN$103</formula>
      <formula>$CO$103</formula>
    </cfRule>
  </conditionalFormatting>
  <conditionalFormatting sqref="B18:B21">
    <cfRule type="cellIs" dxfId="204" priority="48" operator="between">
      <formula>$CN$108</formula>
      <formula>$CO$108</formula>
    </cfRule>
    <cfRule type="cellIs" dxfId="203" priority="49" operator="between">
      <formula>$CN$107</formula>
      <formula>$CO$107</formula>
    </cfRule>
    <cfRule type="cellIs" dxfId="202" priority="50" operator="between">
      <formula>$CN$106</formula>
      <formula>$CO$106</formula>
    </cfRule>
    <cfRule type="cellIs" dxfId="201" priority="51" operator="between">
      <formula>$CN$105</formula>
      <formula>$CO$105</formula>
    </cfRule>
    <cfRule type="cellIs" dxfId="200" priority="52" operator="between">
      <formula>$CN$104</formula>
      <formula>$CO$104</formula>
    </cfRule>
    <cfRule type="cellIs" dxfId="199" priority="53" operator="between">
      <formula>$CN$101</formula>
      <formula>$CO$101</formula>
    </cfRule>
  </conditionalFormatting>
  <conditionalFormatting sqref="B18:B21">
    <cfRule type="cellIs" dxfId="198" priority="47" operator="between">
      <formula>$CN$100</formula>
      <formula>$CO$100</formula>
    </cfRule>
  </conditionalFormatting>
  <conditionalFormatting sqref="B32:B35">
    <cfRule type="cellIs" dxfId="197" priority="44" operator="between">
      <formula>$CN$102</formula>
      <formula>$CO$102</formula>
    </cfRule>
  </conditionalFormatting>
  <conditionalFormatting sqref="B32:B35">
    <cfRule type="cellIs" dxfId="196" priority="43" operator="between">
      <formula>$CN$103</formula>
      <formula>$CO$103</formula>
    </cfRule>
  </conditionalFormatting>
  <conditionalFormatting sqref="B32:B35">
    <cfRule type="cellIs" dxfId="195" priority="37" operator="between">
      <formula>$CN$108</formula>
      <formula>$CO$108</formula>
    </cfRule>
    <cfRule type="cellIs" dxfId="194" priority="38" operator="between">
      <formula>$CN$107</formula>
      <formula>$CO$107</formula>
    </cfRule>
    <cfRule type="cellIs" dxfId="193" priority="39" operator="between">
      <formula>$CN$106</formula>
      <formula>$CO$106</formula>
    </cfRule>
    <cfRule type="cellIs" dxfId="192" priority="40" operator="between">
      <formula>$CN$105</formula>
      <formula>$CO$105</formula>
    </cfRule>
    <cfRule type="cellIs" dxfId="191" priority="41" operator="between">
      <formula>$CN$104</formula>
      <formula>$CO$104</formula>
    </cfRule>
    <cfRule type="cellIs" dxfId="190" priority="42" operator="between">
      <formula>$CN$101</formula>
      <formula>$CO$101</formula>
    </cfRule>
  </conditionalFormatting>
  <conditionalFormatting sqref="B32:B35">
    <cfRule type="cellIs" dxfId="189" priority="36" operator="between">
      <formula>$CN$100</formula>
      <formula>$CO$100</formula>
    </cfRule>
  </conditionalFormatting>
  <conditionalFormatting sqref="B46:B49">
    <cfRule type="cellIs" dxfId="188" priority="33" operator="between">
      <formula>$CN$102</formula>
      <formula>$CO$102</formula>
    </cfRule>
  </conditionalFormatting>
  <conditionalFormatting sqref="B46:B49">
    <cfRule type="cellIs" dxfId="187" priority="32" operator="between">
      <formula>$CN$103</formula>
      <formula>$CO$103</formula>
    </cfRule>
  </conditionalFormatting>
  <conditionalFormatting sqref="B46:B49">
    <cfRule type="cellIs" dxfId="186" priority="26" operator="between">
      <formula>$CN$108</formula>
      <formula>$CO$108</formula>
    </cfRule>
    <cfRule type="cellIs" dxfId="185" priority="27" operator="between">
      <formula>$CN$107</formula>
      <formula>$CO$107</formula>
    </cfRule>
    <cfRule type="cellIs" dxfId="184" priority="28" operator="between">
      <formula>$CN$106</formula>
      <formula>$CO$106</formula>
    </cfRule>
    <cfRule type="cellIs" dxfId="183" priority="29" operator="between">
      <formula>$CN$105</formula>
      <formula>$CO$105</formula>
    </cfRule>
    <cfRule type="cellIs" dxfId="182" priority="30" operator="between">
      <formula>$CN$104</formula>
      <formula>$CO$104</formula>
    </cfRule>
    <cfRule type="cellIs" dxfId="181" priority="31" operator="between">
      <formula>$CN$101</formula>
      <formula>$CO$101</formula>
    </cfRule>
  </conditionalFormatting>
  <conditionalFormatting sqref="B46:B49">
    <cfRule type="cellIs" dxfId="180" priority="25" operator="between">
      <formula>$CN$100</formula>
      <formula>$CO$100</formula>
    </cfRule>
  </conditionalFormatting>
  <conditionalFormatting sqref="B60:B63">
    <cfRule type="cellIs" dxfId="179" priority="22" operator="between">
      <formula>$CN$102</formula>
      <formula>$CO$102</formula>
    </cfRule>
  </conditionalFormatting>
  <conditionalFormatting sqref="B60:B63">
    <cfRule type="cellIs" dxfId="178" priority="21" operator="between">
      <formula>$CN$103</formula>
      <formula>$CO$103</formula>
    </cfRule>
  </conditionalFormatting>
  <conditionalFormatting sqref="B60:B63">
    <cfRule type="cellIs" dxfId="177" priority="15" operator="between">
      <formula>$CN$108</formula>
      <formula>$CO$108</formula>
    </cfRule>
    <cfRule type="cellIs" dxfId="176" priority="16" operator="between">
      <formula>$CN$107</formula>
      <formula>$CO$107</formula>
    </cfRule>
    <cfRule type="cellIs" dxfId="175" priority="17" operator="between">
      <formula>$CN$106</formula>
      <formula>$CO$106</formula>
    </cfRule>
    <cfRule type="cellIs" dxfId="174" priority="18" operator="between">
      <formula>$CN$105</formula>
      <formula>$CO$105</formula>
    </cfRule>
    <cfRule type="cellIs" dxfId="173" priority="19" operator="between">
      <formula>$CN$104</formula>
      <formula>$CO$104</formula>
    </cfRule>
    <cfRule type="cellIs" dxfId="172" priority="20" operator="between">
      <formula>$CN$101</formula>
      <formula>$CO$101</formula>
    </cfRule>
  </conditionalFormatting>
  <conditionalFormatting sqref="B60:B63">
    <cfRule type="cellIs" dxfId="171" priority="14" operator="between">
      <formula>$CN$100</formula>
      <formula>$CO$100</formula>
    </cfRule>
  </conditionalFormatting>
  <conditionalFormatting sqref="B74:B77">
    <cfRule type="cellIs" dxfId="170" priority="11" operator="between">
      <formula>$CN$102</formula>
      <formula>$CO$102</formula>
    </cfRule>
  </conditionalFormatting>
  <conditionalFormatting sqref="B74:B77">
    <cfRule type="cellIs" dxfId="169" priority="10" operator="between">
      <formula>$CN$103</formula>
      <formula>$CO$103</formula>
    </cfRule>
  </conditionalFormatting>
  <conditionalFormatting sqref="B74:B77">
    <cfRule type="cellIs" dxfId="168" priority="4" operator="between">
      <formula>$CN$108</formula>
      <formula>$CO$108</formula>
    </cfRule>
    <cfRule type="cellIs" dxfId="167" priority="5" operator="between">
      <formula>$CN$107</formula>
      <formula>$CO$107</formula>
    </cfRule>
    <cfRule type="cellIs" dxfId="166" priority="6" operator="between">
      <formula>$CN$106</formula>
      <formula>$CO$106</formula>
    </cfRule>
    <cfRule type="cellIs" dxfId="165" priority="7" operator="between">
      <formula>$CN$105</formula>
      <formula>$CO$105</formula>
    </cfRule>
    <cfRule type="cellIs" dxfId="164" priority="8" operator="between">
      <formula>$CN$104</formula>
      <formula>$CO$104</formula>
    </cfRule>
    <cfRule type="cellIs" dxfId="163" priority="9" operator="between">
      <formula>$CN$101</formula>
      <formula>$CO$101</formula>
    </cfRule>
  </conditionalFormatting>
  <conditionalFormatting sqref="B74:B77">
    <cfRule type="cellIs" dxfId="162" priority="3" operator="between">
      <formula>$CN$100</formula>
      <formula>$CO$100</formula>
    </cfRule>
  </conditionalFormatting>
  <hyperlinks>
    <hyperlink ref="H84" r:id="rId1"/>
  </hyperlinks>
  <pageMargins left="0.35433070866141736" right="0.23622047244094491" top="0.15748031496062992" bottom="0.15748031496062992" header="0.31496062992125984" footer="0.31496062992125984"/>
  <pageSetup paperSize="9" scale="44" orientation="landscape" r:id="rId2"/>
  <ignoredErrors>
    <ignoredError sqref="C11:C83 J11:J83 Q11:Q83 X11:X83 AE11:AE83 AL11:AL83 AS11:AS83 AZ11:AZ83 BG11:BG83 BN11:BN83 BU57 BU11:BU27 BU58:BU83 CB11:CB83 BU29 BU31 BU33:BU56" formula="1"/>
    <ignoredError sqref="A2" unlockedFormula="1"/>
  </ignoredErrors>
  <extLst>
    <ext xmlns:x14="http://schemas.microsoft.com/office/spreadsheetml/2009/9/main" uri="{78C0D931-6437-407d-A8EE-F0AAD7539E65}">
      <x14:conditionalFormattings>
        <x14:conditionalFormatting xmlns:xm="http://schemas.microsoft.com/office/excel/2006/main">
          <x14:cfRule type="expression" priority="5612" id="{D3AE481D-77F0-43DC-8D1A-406B89BCDE14}">
            <xm:f>Einstellungen!#REF!="x"</xm:f>
            <x14:dxf>
              <fill>
                <patternFill>
                  <bgColor theme="6" tint="0.39994506668294322"/>
                </patternFill>
              </fill>
            </x14:dxf>
          </x14:cfRule>
          <xm:sqref>A20:A21</xm:sqref>
        </x14:conditionalFormatting>
        <x14:conditionalFormatting xmlns:xm="http://schemas.microsoft.com/office/excel/2006/main">
          <x14:cfRule type="expression" priority="6015" id="{B3F1DD43-1C53-47D8-8BB0-8C6C74C00251}">
            <xm:f>Einstellungen!#REF!="x"</xm:f>
            <x14:dxf>
              <fill>
                <patternFill>
                  <bgColor theme="9" tint="0.39994506668294322"/>
                </patternFill>
              </fill>
            </x14:dxf>
          </x14:cfRule>
          <x14:cfRule type="expression" priority="6016" id="{0C4C9BFE-0357-4530-BB10-A45E322C3B4D}">
            <xm:f>Einstellungen!#REF!="x"</xm:f>
            <x14:dxf>
              <fill>
                <patternFill>
                  <bgColor theme="5" tint="0.39994506668294322"/>
                </patternFill>
              </fill>
            </x14:dxf>
          </x14:cfRule>
          <x14:cfRule type="expression" priority="6017" id="{18756D29-2456-4157-9A49-1E8C9526BF5B}">
            <xm:f>Einstellungen!#REF!="x"</xm:f>
            <x14:dxf>
              <fill>
                <patternFill>
                  <bgColor theme="0" tint="-0.24994659260841701"/>
                </patternFill>
              </fill>
            </x14:dxf>
          </x14:cfRule>
          <x14:cfRule type="expression" priority="6018" id="{FFBC60DB-9E19-41C4-9A59-894B059C61D9}">
            <xm:f>Einstellungen!#REF!="x"</xm:f>
            <x14:dxf>
              <fill>
                <patternFill>
                  <bgColor theme="3" tint="0.39994506668294322"/>
                </patternFill>
              </fill>
            </x14:dxf>
          </x14:cfRule>
          <x14:cfRule type="expression" priority="6019" id="{4C1BF797-C576-4225-AA06-BCD602DD7846}">
            <xm:f>Einstellungen!#REF!="x"</xm:f>
            <x14:dxf>
              <fill>
                <patternFill>
                  <bgColor theme="8" tint="0.39994506668294322"/>
                </patternFill>
              </fill>
            </x14:dxf>
          </x14:cfRule>
          <xm:sqref>A20:A21</xm:sqref>
        </x14:conditionalFormatting>
        <x14:conditionalFormatting xmlns:xm="http://schemas.microsoft.com/office/excel/2006/main">
          <x14:cfRule type="expression" priority="1525" id="{6AA6271F-73B4-4671-BB3F-F31C865F6B33}">
            <xm:f>Einstellungen!#REF!="x"</xm:f>
            <x14:dxf>
              <fill>
                <patternFill>
                  <bgColor theme="6" tint="0.39994506668294322"/>
                </patternFill>
              </fill>
            </x14:dxf>
          </x14:cfRule>
          <xm:sqref>A10:A19</xm:sqref>
        </x14:conditionalFormatting>
        <x14:conditionalFormatting xmlns:xm="http://schemas.microsoft.com/office/excel/2006/main">
          <x14:cfRule type="expression" priority="1526" id="{D4B0C40D-D601-4EB5-8186-F83A743337DB}">
            <xm:f>Einstellungen!#REF!="x"</xm:f>
            <x14:dxf>
              <fill>
                <patternFill>
                  <bgColor theme="9" tint="0.39994506668294322"/>
                </patternFill>
              </fill>
            </x14:dxf>
          </x14:cfRule>
          <x14:cfRule type="expression" priority="1527" id="{F50E6721-D8CB-48FF-89DD-32395897BE69}">
            <xm:f>Einstellungen!#REF!="x"</xm:f>
            <x14:dxf>
              <fill>
                <patternFill>
                  <bgColor theme="5" tint="0.39994506668294322"/>
                </patternFill>
              </fill>
            </x14:dxf>
          </x14:cfRule>
          <x14:cfRule type="expression" priority="1529" id="{D9989568-94CA-4E38-BB60-541FB0BE5473}">
            <xm:f>Einstellungen!#REF!="x"</xm:f>
            <x14:dxf>
              <fill>
                <patternFill>
                  <bgColor theme="3" tint="0.39994506668294322"/>
                </patternFill>
              </fill>
            </x14:dxf>
          </x14:cfRule>
          <x14:cfRule type="expression" priority="1530" id="{ED0FFBFB-E957-4AB7-BA06-9C26BFBEA0C4}">
            <xm:f>Einstellungen!#REF!="x"</xm:f>
            <x14:dxf>
              <fill>
                <patternFill>
                  <bgColor theme="8" tint="0.39994506668294322"/>
                </patternFill>
              </fill>
            </x14:dxf>
          </x14:cfRule>
          <xm:sqref>A10:A19</xm:sqref>
        </x14:conditionalFormatting>
        <x14:conditionalFormatting xmlns:xm="http://schemas.microsoft.com/office/excel/2006/main">
          <x14:cfRule type="expression" priority="1518" id="{A202868C-8F4F-46B6-89AD-403BFAA75637}">
            <xm:f>Einstellungen!#REF!="x"</xm:f>
            <x14:dxf>
              <fill>
                <patternFill>
                  <bgColor theme="6" tint="0.39994506668294322"/>
                </patternFill>
              </fill>
            </x14:dxf>
          </x14:cfRule>
          <xm:sqref>A22:A81</xm:sqref>
        </x14:conditionalFormatting>
        <x14:conditionalFormatting xmlns:xm="http://schemas.microsoft.com/office/excel/2006/main">
          <x14:cfRule type="expression" priority="1519" id="{507AE484-3D2F-49B3-B324-A5306602E7F2}">
            <xm:f>Einstellungen!#REF!="x"</xm:f>
            <x14:dxf>
              <fill>
                <patternFill>
                  <bgColor theme="9" tint="0.39994506668294322"/>
                </patternFill>
              </fill>
            </x14:dxf>
          </x14:cfRule>
          <x14:cfRule type="expression" priority="1520" id="{8364ED41-9E06-4F6F-90DA-6925BDFAFDB9}">
            <xm:f>Einstellungen!#REF!="x"</xm:f>
            <x14:dxf>
              <fill>
                <patternFill>
                  <bgColor theme="5" tint="0.39994506668294322"/>
                </patternFill>
              </fill>
            </x14:dxf>
          </x14:cfRule>
          <x14:cfRule type="expression" priority="1522" id="{CEF3184B-2FBA-4992-8D62-E1C509770015}">
            <xm:f>Einstellungen!#REF!="x"</xm:f>
            <x14:dxf>
              <fill>
                <patternFill>
                  <bgColor theme="3" tint="0.39994506668294322"/>
                </patternFill>
              </fill>
            </x14:dxf>
          </x14:cfRule>
          <x14:cfRule type="expression" priority="1523" id="{96E2C25C-78EF-443F-847B-AD03402A8283}">
            <xm:f>Einstellungen!#REF!="x"</xm:f>
            <x14:dxf>
              <fill>
                <patternFill>
                  <bgColor theme="8" tint="0.39994506668294322"/>
                </patternFill>
              </fill>
            </x14:dxf>
          </x14:cfRule>
          <xm:sqref>A22:A81</xm:sqref>
        </x14:conditionalFormatting>
        <x14:conditionalFormatting xmlns:xm="http://schemas.microsoft.com/office/excel/2006/main">
          <x14:cfRule type="expression" priority="1515" id="{13D8F7E8-350F-4D38-A2DC-92FBC756D9D7}">
            <xm:f>AND(Einstellungen!$E$51="x")</xm:f>
            <x14:dxf>
              <fill>
                <patternFill>
                  <bgColor theme="0" tint="-0.14996795556505021"/>
                </patternFill>
              </fill>
            </x14:dxf>
          </x14:cfRule>
          <xm:sqref>D18:H21</xm:sqref>
        </x14:conditionalFormatting>
        <x14:conditionalFormatting xmlns:xm="http://schemas.microsoft.com/office/excel/2006/main">
          <x14:cfRule type="expression" priority="1365" id="{800D42CF-162A-4BAA-A2F4-4BF4E072139D}">
            <xm:f>AND(Einstellungen!$E$51="x")</xm:f>
            <x14:dxf>
              <fill>
                <patternFill>
                  <bgColor theme="0" tint="-0.14996795556505021"/>
                </patternFill>
              </fill>
            </x14:dxf>
          </x14:cfRule>
          <xm:sqref>AK18:AK21</xm:sqref>
        </x14:conditionalFormatting>
        <x14:conditionalFormatting xmlns:xm="http://schemas.microsoft.com/office/excel/2006/main">
          <x14:cfRule type="expression" priority="1361" id="{79B48FBF-BD68-45A5-8390-33B3F168C8D5}">
            <xm:f>AND(Einstellungen!$E$51="x")</xm:f>
            <x14:dxf>
              <fill>
                <patternFill>
                  <bgColor theme="0" tint="-0.14996795556505021"/>
                </patternFill>
              </fill>
            </x14:dxf>
          </x14:cfRule>
          <xm:sqref>AR18:AR21</xm:sqref>
        </x14:conditionalFormatting>
        <x14:conditionalFormatting xmlns:xm="http://schemas.microsoft.com/office/excel/2006/main">
          <x14:cfRule type="expression" priority="1357" id="{3A4183B9-BF98-45F1-94E7-9B20D4FF0B3F}">
            <xm:f>AND(Einstellungen!$E$51="x")</xm:f>
            <x14:dxf>
              <fill>
                <patternFill>
                  <bgColor theme="0" tint="-0.14996795556505021"/>
                </patternFill>
              </fill>
            </x14:dxf>
          </x14:cfRule>
          <xm:sqref>AY18:AY21</xm:sqref>
        </x14:conditionalFormatting>
        <x14:conditionalFormatting xmlns:xm="http://schemas.microsoft.com/office/excel/2006/main">
          <x14:cfRule type="expression" priority="1353" id="{6656D4B2-A08D-4579-8C7A-281C98B0D27D}">
            <xm:f>AND(Einstellungen!$E$51="x")</xm:f>
            <x14:dxf>
              <fill>
                <patternFill>
                  <bgColor theme="0" tint="-0.14996795556505021"/>
                </patternFill>
              </fill>
            </x14:dxf>
          </x14:cfRule>
          <xm:sqref>BF18:BF21</xm:sqref>
        </x14:conditionalFormatting>
        <x14:conditionalFormatting xmlns:xm="http://schemas.microsoft.com/office/excel/2006/main">
          <x14:cfRule type="expression" priority="1349" id="{591A308A-74FD-4F85-846A-F4CC37E4BAFB}">
            <xm:f>AND(Einstellungen!$E$51="x")</xm:f>
            <x14:dxf>
              <fill>
                <patternFill>
                  <bgColor theme="0" tint="-0.14996795556505021"/>
                </patternFill>
              </fill>
            </x14:dxf>
          </x14:cfRule>
          <xm:sqref>BM18:BM21</xm:sqref>
        </x14:conditionalFormatting>
        <x14:conditionalFormatting xmlns:xm="http://schemas.microsoft.com/office/excel/2006/main">
          <x14:cfRule type="expression" priority="1345" id="{ED58942E-2919-4A27-84F5-7C90A952595F}">
            <xm:f>AND(Einstellungen!$E$51="x")</xm:f>
            <x14:dxf>
              <fill>
                <patternFill>
                  <bgColor theme="0" tint="-0.14996795556505021"/>
                </patternFill>
              </fill>
            </x14:dxf>
          </x14:cfRule>
          <xm:sqref>BT18:BT21</xm:sqref>
        </x14:conditionalFormatting>
        <x14:conditionalFormatting xmlns:xm="http://schemas.microsoft.com/office/excel/2006/main">
          <x14:cfRule type="expression" priority="1341" id="{82EBD5EB-9F81-42D0-93EE-948A75737E7D}">
            <xm:f>AND(Einstellungen!$E$51="x")</xm:f>
            <x14:dxf>
              <fill>
                <patternFill>
                  <bgColor theme="0" tint="-0.14996795556505021"/>
                </patternFill>
              </fill>
            </x14:dxf>
          </x14:cfRule>
          <xm:sqref>CA18:CA21</xm:sqref>
        </x14:conditionalFormatting>
        <x14:conditionalFormatting xmlns:xm="http://schemas.microsoft.com/office/excel/2006/main">
          <x14:cfRule type="expression" priority="1326" id="{08043021-B82B-447C-9603-F3C0A2BD57F1}">
            <xm:f>AND(Einstellungen!$E$51="x")</xm:f>
            <x14:dxf>
              <fill>
                <patternFill>
                  <bgColor theme="0" tint="-0.14996795556505021"/>
                </patternFill>
              </fill>
            </x14:dxf>
          </x14:cfRule>
          <xm:sqref>D32:H35</xm:sqref>
        </x14:conditionalFormatting>
        <x14:conditionalFormatting xmlns:xm="http://schemas.microsoft.com/office/excel/2006/main">
          <x14:cfRule type="expression" priority="1205" id="{419C463C-31C6-4168-926F-A4A68395C819}">
            <xm:f>AND(Einstellungen!$E$51="x")</xm:f>
            <x14:dxf>
              <fill>
                <patternFill>
                  <bgColor theme="0" tint="-0.14996795556505021"/>
                </patternFill>
              </fill>
            </x14:dxf>
          </x14:cfRule>
          <xm:sqref>AK32:AK35</xm:sqref>
        </x14:conditionalFormatting>
        <x14:conditionalFormatting xmlns:xm="http://schemas.microsoft.com/office/excel/2006/main">
          <x14:cfRule type="expression" priority="1204" id="{2D43297F-BB28-439D-B2B1-472F3FC09663}">
            <xm:f>AND(Einstellungen!$E$51="x")</xm:f>
            <x14:dxf>
              <fill>
                <patternFill>
                  <bgColor theme="0" tint="-0.14996795556505021"/>
                </patternFill>
              </fill>
            </x14:dxf>
          </x14:cfRule>
          <xm:sqref>AR32:AR35</xm:sqref>
        </x14:conditionalFormatting>
        <x14:conditionalFormatting xmlns:xm="http://schemas.microsoft.com/office/excel/2006/main">
          <x14:cfRule type="expression" priority="1203" id="{E75365EF-6AC2-4DB8-9A2C-7A208FD4B42C}">
            <xm:f>AND(Einstellungen!$E$51="x")</xm:f>
            <x14:dxf>
              <fill>
                <patternFill>
                  <bgColor theme="0" tint="-0.14996795556505021"/>
                </patternFill>
              </fill>
            </x14:dxf>
          </x14:cfRule>
          <xm:sqref>AY32:AY35</xm:sqref>
        </x14:conditionalFormatting>
        <x14:conditionalFormatting xmlns:xm="http://schemas.microsoft.com/office/excel/2006/main">
          <x14:cfRule type="expression" priority="1202" id="{8CB3D6E5-FBFA-4C78-8775-E2C1DEDDA114}">
            <xm:f>AND(Einstellungen!$E$51="x")</xm:f>
            <x14:dxf>
              <fill>
                <patternFill>
                  <bgColor theme="0" tint="-0.14996795556505021"/>
                </patternFill>
              </fill>
            </x14:dxf>
          </x14:cfRule>
          <xm:sqref>BF32:BF35</xm:sqref>
        </x14:conditionalFormatting>
        <x14:conditionalFormatting xmlns:xm="http://schemas.microsoft.com/office/excel/2006/main">
          <x14:cfRule type="expression" priority="1201" id="{E2E07E33-90D1-4105-A746-BAB21835C78E}">
            <xm:f>AND(Einstellungen!$E$51="x")</xm:f>
            <x14:dxf>
              <fill>
                <patternFill>
                  <bgColor theme="0" tint="-0.14996795556505021"/>
                </patternFill>
              </fill>
            </x14:dxf>
          </x14:cfRule>
          <xm:sqref>BM32:BM35</xm:sqref>
        </x14:conditionalFormatting>
        <x14:conditionalFormatting xmlns:xm="http://schemas.microsoft.com/office/excel/2006/main">
          <x14:cfRule type="expression" priority="1200" id="{EC2499BA-DF88-4246-8E73-06707183C0A3}">
            <xm:f>AND(Einstellungen!$E$51="x")</xm:f>
            <x14:dxf>
              <fill>
                <patternFill>
                  <bgColor theme="0" tint="-0.14996795556505021"/>
                </patternFill>
              </fill>
            </x14:dxf>
          </x14:cfRule>
          <xm:sqref>BT32:BT35</xm:sqref>
        </x14:conditionalFormatting>
        <x14:conditionalFormatting xmlns:xm="http://schemas.microsoft.com/office/excel/2006/main">
          <x14:cfRule type="expression" priority="1199" id="{3B8032C4-2BBD-43FE-BB06-6C49423BF6E8}">
            <xm:f>AND(Einstellungen!$E$51="x")</xm:f>
            <x14:dxf>
              <fill>
                <patternFill>
                  <bgColor theme="0" tint="-0.14996795556505021"/>
                </patternFill>
              </fill>
            </x14:dxf>
          </x14:cfRule>
          <xm:sqref>CA32:CA35</xm:sqref>
        </x14:conditionalFormatting>
        <x14:conditionalFormatting xmlns:xm="http://schemas.microsoft.com/office/excel/2006/main">
          <x14:cfRule type="expression" priority="1186" id="{FAF97AB5-0644-416D-8036-C6B17E86EE6D}">
            <xm:f>AND(Einstellungen!$E$51="x")</xm:f>
            <x14:dxf>
              <fill>
                <patternFill>
                  <bgColor theme="0" tint="-0.14996795556505021"/>
                </patternFill>
              </fill>
            </x14:dxf>
          </x14:cfRule>
          <xm:sqref>D46:H49</xm:sqref>
        </x14:conditionalFormatting>
        <x14:conditionalFormatting xmlns:xm="http://schemas.microsoft.com/office/excel/2006/main">
          <x14:cfRule type="expression" priority="1065" id="{059CB94E-9520-4144-992B-96D0A63FF023}">
            <xm:f>AND(Einstellungen!$E$51="x")</xm:f>
            <x14:dxf>
              <fill>
                <patternFill>
                  <bgColor theme="0" tint="-0.14996795556505021"/>
                </patternFill>
              </fill>
            </x14:dxf>
          </x14:cfRule>
          <xm:sqref>AK46:AK49</xm:sqref>
        </x14:conditionalFormatting>
        <x14:conditionalFormatting xmlns:xm="http://schemas.microsoft.com/office/excel/2006/main">
          <x14:cfRule type="expression" priority="1064" id="{FDB5C9CF-E78E-439A-96FD-0A9A3B4FF0E4}">
            <xm:f>AND(Einstellungen!$E$51="x")</xm:f>
            <x14:dxf>
              <fill>
                <patternFill>
                  <bgColor theme="0" tint="-0.14996795556505021"/>
                </patternFill>
              </fill>
            </x14:dxf>
          </x14:cfRule>
          <xm:sqref>AR46:AR49</xm:sqref>
        </x14:conditionalFormatting>
        <x14:conditionalFormatting xmlns:xm="http://schemas.microsoft.com/office/excel/2006/main">
          <x14:cfRule type="expression" priority="1063" id="{F52D8BE9-018D-4BC5-BBBD-476FA5802C26}">
            <xm:f>AND(Einstellungen!$E$51="x")</xm:f>
            <x14:dxf>
              <fill>
                <patternFill>
                  <bgColor theme="0" tint="-0.14996795556505021"/>
                </patternFill>
              </fill>
            </x14:dxf>
          </x14:cfRule>
          <xm:sqref>AY46:AY49</xm:sqref>
        </x14:conditionalFormatting>
        <x14:conditionalFormatting xmlns:xm="http://schemas.microsoft.com/office/excel/2006/main">
          <x14:cfRule type="expression" priority="1062" id="{2EF29610-D531-420B-9930-704A22182BA4}">
            <xm:f>AND(Einstellungen!$E$51="x")</xm:f>
            <x14:dxf>
              <fill>
                <patternFill>
                  <bgColor theme="0" tint="-0.14996795556505021"/>
                </patternFill>
              </fill>
            </x14:dxf>
          </x14:cfRule>
          <xm:sqref>BF46:BF49</xm:sqref>
        </x14:conditionalFormatting>
        <x14:conditionalFormatting xmlns:xm="http://schemas.microsoft.com/office/excel/2006/main">
          <x14:cfRule type="expression" priority="1061" id="{07DA698E-533C-4E0D-A1A7-D3D08B52EAB1}">
            <xm:f>AND(Einstellungen!$E$51="x")</xm:f>
            <x14:dxf>
              <fill>
                <patternFill>
                  <bgColor theme="0" tint="-0.14996795556505021"/>
                </patternFill>
              </fill>
            </x14:dxf>
          </x14:cfRule>
          <xm:sqref>BM46:BM49</xm:sqref>
        </x14:conditionalFormatting>
        <x14:conditionalFormatting xmlns:xm="http://schemas.microsoft.com/office/excel/2006/main">
          <x14:cfRule type="expression" priority="1060" id="{161CABCF-FF9E-4DC7-A680-D43B26F0ED75}">
            <xm:f>AND(Einstellungen!$E$51="x")</xm:f>
            <x14:dxf>
              <fill>
                <patternFill>
                  <bgColor theme="0" tint="-0.14996795556505021"/>
                </patternFill>
              </fill>
            </x14:dxf>
          </x14:cfRule>
          <xm:sqref>BT46:BT49</xm:sqref>
        </x14:conditionalFormatting>
        <x14:conditionalFormatting xmlns:xm="http://schemas.microsoft.com/office/excel/2006/main">
          <x14:cfRule type="expression" priority="1059" id="{04769033-A77D-41A9-B5A1-14F20931AFE6}">
            <xm:f>AND(Einstellungen!$E$51="x")</xm:f>
            <x14:dxf>
              <fill>
                <patternFill>
                  <bgColor theme="0" tint="-0.14996795556505021"/>
                </patternFill>
              </fill>
            </x14:dxf>
          </x14:cfRule>
          <xm:sqref>CA46:CA49</xm:sqref>
        </x14:conditionalFormatting>
        <x14:conditionalFormatting xmlns:xm="http://schemas.microsoft.com/office/excel/2006/main">
          <x14:cfRule type="expression" priority="1046" id="{9DA3F235-7165-4E49-BBC7-D4E6147AB787}">
            <xm:f>AND(Einstellungen!$E$51="x")</xm:f>
            <x14:dxf>
              <fill>
                <patternFill>
                  <bgColor theme="0" tint="-0.14996795556505021"/>
                </patternFill>
              </fill>
            </x14:dxf>
          </x14:cfRule>
          <xm:sqref>D60:H63</xm:sqref>
        </x14:conditionalFormatting>
        <x14:conditionalFormatting xmlns:xm="http://schemas.microsoft.com/office/excel/2006/main">
          <x14:cfRule type="expression" priority="925" id="{68A5100E-9CF7-4D24-9ED8-FCB97D20ADFD}">
            <xm:f>AND(Einstellungen!$E$51="x")</xm:f>
            <x14:dxf>
              <fill>
                <patternFill>
                  <bgColor theme="0" tint="-0.14996795556505021"/>
                </patternFill>
              </fill>
            </x14:dxf>
          </x14:cfRule>
          <xm:sqref>AK60:AK63</xm:sqref>
        </x14:conditionalFormatting>
        <x14:conditionalFormatting xmlns:xm="http://schemas.microsoft.com/office/excel/2006/main">
          <x14:cfRule type="expression" priority="924" id="{1B63EBC0-6747-41E9-B239-EB801408C57A}">
            <xm:f>AND(Einstellungen!$E$51="x")</xm:f>
            <x14:dxf>
              <fill>
                <patternFill>
                  <bgColor theme="0" tint="-0.14996795556505021"/>
                </patternFill>
              </fill>
            </x14:dxf>
          </x14:cfRule>
          <xm:sqref>AR60:AR63</xm:sqref>
        </x14:conditionalFormatting>
        <x14:conditionalFormatting xmlns:xm="http://schemas.microsoft.com/office/excel/2006/main">
          <x14:cfRule type="expression" priority="923" id="{352E6ABD-9112-4D6A-AE85-F3FFB5A45C96}">
            <xm:f>AND(Einstellungen!$E$51="x")</xm:f>
            <x14:dxf>
              <fill>
                <patternFill>
                  <bgColor theme="0" tint="-0.14996795556505021"/>
                </patternFill>
              </fill>
            </x14:dxf>
          </x14:cfRule>
          <xm:sqref>AY60:AY63</xm:sqref>
        </x14:conditionalFormatting>
        <x14:conditionalFormatting xmlns:xm="http://schemas.microsoft.com/office/excel/2006/main">
          <x14:cfRule type="expression" priority="922" id="{19184F91-6BF6-4773-B96D-22AEE9D47675}">
            <xm:f>AND(Einstellungen!$E$51="x")</xm:f>
            <x14:dxf>
              <fill>
                <patternFill>
                  <bgColor theme="0" tint="-0.14996795556505021"/>
                </patternFill>
              </fill>
            </x14:dxf>
          </x14:cfRule>
          <xm:sqref>BF60:BF63</xm:sqref>
        </x14:conditionalFormatting>
        <x14:conditionalFormatting xmlns:xm="http://schemas.microsoft.com/office/excel/2006/main">
          <x14:cfRule type="expression" priority="921" id="{7C5D8F66-7664-4DBF-835F-824A1C27A82C}">
            <xm:f>AND(Einstellungen!$E$51="x")</xm:f>
            <x14:dxf>
              <fill>
                <patternFill>
                  <bgColor theme="0" tint="-0.14996795556505021"/>
                </patternFill>
              </fill>
            </x14:dxf>
          </x14:cfRule>
          <xm:sqref>BM60:BM63</xm:sqref>
        </x14:conditionalFormatting>
        <x14:conditionalFormatting xmlns:xm="http://schemas.microsoft.com/office/excel/2006/main">
          <x14:cfRule type="expression" priority="920" id="{D33262FC-C478-416E-9007-98E6D9D8C003}">
            <xm:f>AND(Einstellungen!$E$51="x")</xm:f>
            <x14:dxf>
              <fill>
                <patternFill>
                  <bgColor theme="0" tint="-0.14996795556505021"/>
                </patternFill>
              </fill>
            </x14:dxf>
          </x14:cfRule>
          <xm:sqref>BT60:BT63</xm:sqref>
        </x14:conditionalFormatting>
        <x14:conditionalFormatting xmlns:xm="http://schemas.microsoft.com/office/excel/2006/main">
          <x14:cfRule type="expression" priority="919" id="{EEBC8773-8065-4521-B85D-D51602D4E8AD}">
            <xm:f>AND(Einstellungen!$E$51="x")</xm:f>
            <x14:dxf>
              <fill>
                <patternFill>
                  <bgColor theme="0" tint="-0.14996795556505021"/>
                </patternFill>
              </fill>
            </x14:dxf>
          </x14:cfRule>
          <xm:sqref>CA60:CA63</xm:sqref>
        </x14:conditionalFormatting>
        <x14:conditionalFormatting xmlns:xm="http://schemas.microsoft.com/office/excel/2006/main">
          <x14:cfRule type="expression" priority="906" id="{7245BF12-645B-4C94-B179-7CB137A542D0}">
            <xm:f>AND(Einstellungen!$E$51="x")</xm:f>
            <x14:dxf>
              <fill>
                <patternFill>
                  <bgColor theme="0" tint="-0.14996795556505021"/>
                </patternFill>
              </fill>
            </x14:dxf>
          </x14:cfRule>
          <xm:sqref>D74:H77</xm:sqref>
        </x14:conditionalFormatting>
        <x14:conditionalFormatting xmlns:xm="http://schemas.microsoft.com/office/excel/2006/main">
          <x14:cfRule type="expression" priority="785" id="{E7546109-22E4-491A-8532-6A5E6F0EEA0A}">
            <xm:f>AND(Einstellungen!$E$51="x")</xm:f>
            <x14:dxf>
              <fill>
                <patternFill>
                  <bgColor theme="0" tint="-0.14996795556505021"/>
                </patternFill>
              </fill>
            </x14:dxf>
          </x14:cfRule>
          <xm:sqref>AK74:AK77</xm:sqref>
        </x14:conditionalFormatting>
        <x14:conditionalFormatting xmlns:xm="http://schemas.microsoft.com/office/excel/2006/main">
          <x14:cfRule type="expression" priority="784" id="{431D320F-06DD-452D-833D-C80A55179474}">
            <xm:f>AND(Einstellungen!$E$51="x")</xm:f>
            <x14:dxf>
              <fill>
                <patternFill>
                  <bgColor theme="0" tint="-0.14996795556505021"/>
                </patternFill>
              </fill>
            </x14:dxf>
          </x14:cfRule>
          <xm:sqref>AR74:AR77</xm:sqref>
        </x14:conditionalFormatting>
        <x14:conditionalFormatting xmlns:xm="http://schemas.microsoft.com/office/excel/2006/main">
          <x14:cfRule type="expression" priority="783" id="{C9F1B8DE-8EAF-4F07-9E77-E88BD181DF37}">
            <xm:f>AND(Einstellungen!$E$51="x")</xm:f>
            <x14:dxf>
              <fill>
                <patternFill>
                  <bgColor theme="0" tint="-0.14996795556505021"/>
                </patternFill>
              </fill>
            </x14:dxf>
          </x14:cfRule>
          <xm:sqref>AY74:AY77</xm:sqref>
        </x14:conditionalFormatting>
        <x14:conditionalFormatting xmlns:xm="http://schemas.microsoft.com/office/excel/2006/main">
          <x14:cfRule type="expression" priority="782" id="{2C73C404-A0C9-45FB-9FA7-790BFFAFBBEB}">
            <xm:f>AND(Einstellungen!$E$51="x")</xm:f>
            <x14:dxf>
              <fill>
                <patternFill>
                  <bgColor theme="0" tint="-0.14996795556505021"/>
                </patternFill>
              </fill>
            </x14:dxf>
          </x14:cfRule>
          <xm:sqref>BF74:BF77</xm:sqref>
        </x14:conditionalFormatting>
        <x14:conditionalFormatting xmlns:xm="http://schemas.microsoft.com/office/excel/2006/main">
          <x14:cfRule type="expression" priority="781" id="{CF4DDE3F-CF17-4767-A57D-695C97107B2D}">
            <xm:f>AND(Einstellungen!$E$51="x")</xm:f>
            <x14:dxf>
              <fill>
                <patternFill>
                  <bgColor theme="0" tint="-0.14996795556505021"/>
                </patternFill>
              </fill>
            </x14:dxf>
          </x14:cfRule>
          <xm:sqref>BM74:BM77</xm:sqref>
        </x14:conditionalFormatting>
        <x14:conditionalFormatting xmlns:xm="http://schemas.microsoft.com/office/excel/2006/main">
          <x14:cfRule type="expression" priority="780" id="{CFE48B71-7BD5-49EF-9719-6925A9C357A6}">
            <xm:f>AND(Einstellungen!$E$51="x")</xm:f>
            <x14:dxf>
              <fill>
                <patternFill>
                  <bgColor theme="0" tint="-0.14996795556505021"/>
                </patternFill>
              </fill>
            </x14:dxf>
          </x14:cfRule>
          <xm:sqref>BT74:BT77</xm:sqref>
        </x14:conditionalFormatting>
        <x14:conditionalFormatting xmlns:xm="http://schemas.microsoft.com/office/excel/2006/main">
          <x14:cfRule type="expression" priority="779" id="{0F6DE389-42D3-4EB6-9BE1-498B4AFDB889}">
            <xm:f>AND(Einstellungen!$E$51="x")</xm:f>
            <x14:dxf>
              <fill>
                <patternFill>
                  <bgColor theme="0" tint="-0.14996795556505021"/>
                </patternFill>
              </fill>
            </x14:dxf>
          </x14:cfRule>
          <xm:sqref>CA74:CA77</xm:sqref>
        </x14:conditionalFormatting>
        <x14:conditionalFormatting xmlns:xm="http://schemas.microsoft.com/office/excel/2006/main">
          <x14:cfRule type="expression" priority="529" id="{2F357A4B-CF6D-491B-9A3C-363040EE0A95}">
            <xm:f>Einstellungen!#REF!="x"</xm:f>
            <x14:dxf>
              <fill>
                <patternFill>
                  <bgColor theme="6" tint="0.39994506668294322"/>
                </patternFill>
              </fill>
            </x14:dxf>
          </x14:cfRule>
          <xm:sqref>A82:A83</xm:sqref>
        </x14:conditionalFormatting>
        <x14:conditionalFormatting xmlns:xm="http://schemas.microsoft.com/office/excel/2006/main">
          <x14:cfRule type="expression" priority="524" id="{01674E7E-DDE6-4F7D-BAF2-228970BD1909}">
            <xm:f>Einstellungen!#REF!="x"</xm:f>
            <x14:dxf>
              <fill>
                <patternFill>
                  <bgColor theme="9" tint="0.39994506668294322"/>
                </patternFill>
              </fill>
            </x14:dxf>
          </x14:cfRule>
          <x14:cfRule type="expression" priority="525" id="{8A94C8AC-6359-4574-9410-9787BAA3C494}">
            <xm:f>Einstellungen!#REF!="x"</xm:f>
            <x14:dxf>
              <fill>
                <patternFill>
                  <bgColor theme="5" tint="0.39994506668294322"/>
                </patternFill>
              </fill>
            </x14:dxf>
          </x14:cfRule>
          <x14:cfRule type="expression" priority="526" id="{EA2B8351-7599-4911-B01B-FC7029460894}">
            <xm:f>Einstellungen!#REF!="x"</xm:f>
            <x14:dxf>
              <fill>
                <patternFill>
                  <bgColor theme="0" tint="-0.24994659260841701"/>
                </patternFill>
              </fill>
            </x14:dxf>
          </x14:cfRule>
          <x14:cfRule type="expression" priority="527" id="{615AA635-F201-4806-8F58-8692BA33ABEC}">
            <xm:f>Einstellungen!#REF!="x"</xm:f>
            <x14:dxf>
              <fill>
                <patternFill>
                  <bgColor theme="3" tint="0.39994506668294322"/>
                </patternFill>
              </fill>
            </x14:dxf>
          </x14:cfRule>
          <x14:cfRule type="expression" priority="528" id="{244B86AE-E552-48EC-925D-53F35C1C2533}">
            <xm:f>Einstellungen!#REF!="x"</xm:f>
            <x14:dxf>
              <fill>
                <patternFill>
                  <bgColor theme="8" tint="0.39994506668294322"/>
                </patternFill>
              </fill>
            </x14:dxf>
          </x14:cfRule>
          <xm:sqref>A82:A83</xm:sqref>
        </x14:conditionalFormatting>
        <x14:conditionalFormatting xmlns:xm="http://schemas.microsoft.com/office/excel/2006/main">
          <x14:cfRule type="expression" priority="276314" id="{0092551C-9A1A-43B0-B3AF-406763793761}">
            <xm:f>AND(Einstellungen!$F$49="x")</xm:f>
            <x14:dxf>
              <fill>
                <patternFill>
                  <bgColor theme="0" tint="-0.14996795556505021"/>
                </patternFill>
              </fill>
            </x14:dxf>
          </x14:cfRule>
          <xm:sqref>A18:A21 A32:A35 A46:A49 A60:A63 A74:A77 C74:CG77 C60:CG63 C46:CG49 C32:CG35 C18:CG21</xm:sqref>
        </x14:conditionalFormatting>
        <x14:conditionalFormatting xmlns:xm="http://schemas.microsoft.com/office/excel/2006/main">
          <x14:cfRule type="expression" priority="246" id="{1D16CF26-2727-4796-AE1D-E5DA569F9DC4}">
            <xm:f>AND(Einstellungen!$F$49="x")</xm:f>
            <x14:dxf>
              <fill>
                <patternFill>
                  <bgColor theme="0" tint="-0.14996795556505021"/>
                </patternFill>
              </fill>
            </x14:dxf>
          </x14:cfRule>
          <xm:sqref>A18:A21 C18:CG21</xm:sqref>
        </x14:conditionalFormatting>
        <x14:conditionalFormatting xmlns:xm="http://schemas.microsoft.com/office/excel/2006/main">
          <x14:cfRule type="expression" priority="240" id="{71C00948-96DC-4638-BCF3-58F65D1F7E78}">
            <xm:f>Einstellungen!#REF!="x"</xm:f>
            <x14:dxf>
              <fill>
                <patternFill>
                  <bgColor theme="6" tint="0.39994506668294322"/>
                </patternFill>
              </fill>
            </x14:dxf>
          </x14:cfRule>
          <xm:sqref>A34:A35</xm:sqref>
        </x14:conditionalFormatting>
        <x14:conditionalFormatting xmlns:xm="http://schemas.microsoft.com/office/excel/2006/main">
          <x14:cfRule type="expression" priority="241" id="{3969F474-3DD5-4C99-B32E-97FE06BC15F5}">
            <xm:f>Einstellungen!#REF!="x"</xm:f>
            <x14:dxf>
              <fill>
                <patternFill>
                  <bgColor theme="9" tint="0.39994506668294322"/>
                </patternFill>
              </fill>
            </x14:dxf>
          </x14:cfRule>
          <x14:cfRule type="expression" priority="242" id="{D1E6FB7A-7A13-49C5-9C77-1BDDD2BDAA44}">
            <xm:f>Einstellungen!#REF!="x"</xm:f>
            <x14:dxf>
              <fill>
                <patternFill>
                  <bgColor theme="5" tint="0.39994506668294322"/>
                </patternFill>
              </fill>
            </x14:dxf>
          </x14:cfRule>
          <x14:cfRule type="expression" priority="243" id="{88216E37-A7FF-4707-9435-5E559672BF22}">
            <xm:f>Einstellungen!#REF!="x"</xm:f>
            <x14:dxf>
              <fill>
                <patternFill>
                  <bgColor theme="0" tint="-0.24994659260841701"/>
                </patternFill>
              </fill>
            </x14:dxf>
          </x14:cfRule>
          <x14:cfRule type="expression" priority="244" id="{3176A794-227C-4905-810B-F906E64E803D}">
            <xm:f>Einstellungen!#REF!="x"</xm:f>
            <x14:dxf>
              <fill>
                <patternFill>
                  <bgColor theme="3" tint="0.39994506668294322"/>
                </patternFill>
              </fill>
            </x14:dxf>
          </x14:cfRule>
          <x14:cfRule type="expression" priority="245" id="{341EECC5-7901-49F6-93FB-DA42D0864BAE}">
            <xm:f>Einstellungen!#REF!="x"</xm:f>
            <x14:dxf>
              <fill>
                <patternFill>
                  <bgColor theme="8" tint="0.39994506668294322"/>
                </patternFill>
              </fill>
            </x14:dxf>
          </x14:cfRule>
          <xm:sqref>A34:A35</xm:sqref>
        </x14:conditionalFormatting>
        <x14:conditionalFormatting xmlns:xm="http://schemas.microsoft.com/office/excel/2006/main">
          <x14:cfRule type="expression" priority="234" id="{21DB0419-F7F1-4E77-B070-7A410FB302EF}">
            <xm:f>Einstellungen!#REF!="x"</xm:f>
            <x14:dxf>
              <fill>
                <patternFill>
                  <bgColor theme="6" tint="0.39994506668294322"/>
                </patternFill>
              </fill>
            </x14:dxf>
          </x14:cfRule>
          <xm:sqref>A32:A33</xm:sqref>
        </x14:conditionalFormatting>
        <x14:conditionalFormatting xmlns:xm="http://schemas.microsoft.com/office/excel/2006/main">
          <x14:cfRule type="expression" priority="235" id="{ADA1B4E4-551A-4B2E-AAC9-BA45B44C1B4F}">
            <xm:f>Einstellungen!#REF!="x"</xm:f>
            <x14:dxf>
              <fill>
                <patternFill>
                  <bgColor theme="9" tint="0.39994506668294322"/>
                </patternFill>
              </fill>
            </x14:dxf>
          </x14:cfRule>
          <x14:cfRule type="expression" priority="236" id="{199D35ED-CE44-4E32-9CD1-8925EF7ACFCA}">
            <xm:f>Einstellungen!#REF!="x"</xm:f>
            <x14:dxf>
              <fill>
                <patternFill>
                  <bgColor theme="5" tint="0.39994506668294322"/>
                </patternFill>
              </fill>
            </x14:dxf>
          </x14:cfRule>
          <x14:cfRule type="expression" priority="237" id="{A65A1C77-106C-4DAE-B644-8F6ED041089D}">
            <xm:f>Einstellungen!#REF!="x"</xm:f>
            <x14:dxf>
              <fill>
                <patternFill>
                  <bgColor theme="3" tint="0.39994506668294322"/>
                </patternFill>
              </fill>
            </x14:dxf>
          </x14:cfRule>
          <x14:cfRule type="expression" priority="238" id="{50879C96-E053-4DBB-B073-19628F4D82FD}">
            <xm:f>Einstellungen!#REF!="x"</xm:f>
            <x14:dxf>
              <fill>
                <patternFill>
                  <bgColor theme="8" tint="0.39994506668294322"/>
                </patternFill>
              </fill>
            </x14:dxf>
          </x14:cfRule>
          <xm:sqref>A32:A33</xm:sqref>
        </x14:conditionalFormatting>
        <x14:conditionalFormatting xmlns:xm="http://schemas.microsoft.com/office/excel/2006/main">
          <x14:cfRule type="expression" priority="232" id="{09EE3732-AC4A-4BEB-917D-B441EF5568F0}">
            <xm:f>AND(Einstellungen!$E$51="x")</xm:f>
            <x14:dxf>
              <fill>
                <patternFill>
                  <bgColor theme="0" tint="-0.14996795556505021"/>
                </patternFill>
              </fill>
            </x14:dxf>
          </x14:cfRule>
          <xm:sqref>D32:H35</xm:sqref>
        </x14:conditionalFormatting>
        <x14:conditionalFormatting xmlns:xm="http://schemas.microsoft.com/office/excel/2006/main">
          <x14:cfRule type="expression" priority="231" id="{7512A225-93C6-4C1E-BCE4-1E6591778EE5}">
            <xm:f>AND(Einstellungen!$E$51="x")</xm:f>
            <x14:dxf>
              <fill>
                <patternFill>
                  <bgColor theme="0" tint="-0.14996795556505021"/>
                </patternFill>
              </fill>
            </x14:dxf>
          </x14:cfRule>
          <xm:sqref>AK32:AK35</xm:sqref>
        </x14:conditionalFormatting>
        <x14:conditionalFormatting xmlns:xm="http://schemas.microsoft.com/office/excel/2006/main">
          <x14:cfRule type="expression" priority="230" id="{E7213F1F-DD1F-4F4E-8CA2-E16E8A88A4B0}">
            <xm:f>AND(Einstellungen!$E$51="x")</xm:f>
            <x14:dxf>
              <fill>
                <patternFill>
                  <bgColor theme="0" tint="-0.14996795556505021"/>
                </patternFill>
              </fill>
            </x14:dxf>
          </x14:cfRule>
          <xm:sqref>AR32:AR35</xm:sqref>
        </x14:conditionalFormatting>
        <x14:conditionalFormatting xmlns:xm="http://schemas.microsoft.com/office/excel/2006/main">
          <x14:cfRule type="expression" priority="229" id="{7DC46509-8FD1-4BA4-9FC3-679E65310AE3}">
            <xm:f>AND(Einstellungen!$E$51="x")</xm:f>
            <x14:dxf>
              <fill>
                <patternFill>
                  <bgColor theme="0" tint="-0.14996795556505021"/>
                </patternFill>
              </fill>
            </x14:dxf>
          </x14:cfRule>
          <xm:sqref>AY32:AY35</xm:sqref>
        </x14:conditionalFormatting>
        <x14:conditionalFormatting xmlns:xm="http://schemas.microsoft.com/office/excel/2006/main">
          <x14:cfRule type="expression" priority="228" id="{494DB4CC-AE92-4AB0-8152-12A9B70379C5}">
            <xm:f>AND(Einstellungen!$E$51="x")</xm:f>
            <x14:dxf>
              <fill>
                <patternFill>
                  <bgColor theme="0" tint="-0.14996795556505021"/>
                </patternFill>
              </fill>
            </x14:dxf>
          </x14:cfRule>
          <xm:sqref>BF32:BF35</xm:sqref>
        </x14:conditionalFormatting>
        <x14:conditionalFormatting xmlns:xm="http://schemas.microsoft.com/office/excel/2006/main">
          <x14:cfRule type="expression" priority="227" id="{77D47543-50C8-47E5-8568-D2972457B442}">
            <xm:f>AND(Einstellungen!$E$51="x")</xm:f>
            <x14:dxf>
              <fill>
                <patternFill>
                  <bgColor theme="0" tint="-0.14996795556505021"/>
                </patternFill>
              </fill>
            </x14:dxf>
          </x14:cfRule>
          <xm:sqref>BM32:BM35</xm:sqref>
        </x14:conditionalFormatting>
        <x14:conditionalFormatting xmlns:xm="http://schemas.microsoft.com/office/excel/2006/main">
          <x14:cfRule type="expression" priority="226" id="{C6FA3985-B371-41C7-8139-FA81880387FE}">
            <xm:f>AND(Einstellungen!$E$51="x")</xm:f>
            <x14:dxf>
              <fill>
                <patternFill>
                  <bgColor theme="0" tint="-0.14996795556505021"/>
                </patternFill>
              </fill>
            </x14:dxf>
          </x14:cfRule>
          <xm:sqref>BT32:BT35</xm:sqref>
        </x14:conditionalFormatting>
        <x14:conditionalFormatting xmlns:xm="http://schemas.microsoft.com/office/excel/2006/main">
          <x14:cfRule type="expression" priority="225" id="{E1AE2B08-A516-4528-92F7-95959A649AA7}">
            <xm:f>AND(Einstellungen!$E$51="x")</xm:f>
            <x14:dxf>
              <fill>
                <patternFill>
                  <bgColor theme="0" tint="-0.14996795556505021"/>
                </patternFill>
              </fill>
            </x14:dxf>
          </x14:cfRule>
          <xm:sqref>CA32:CA35</xm:sqref>
        </x14:conditionalFormatting>
        <x14:conditionalFormatting xmlns:xm="http://schemas.microsoft.com/office/excel/2006/main">
          <x14:cfRule type="expression" priority="214" id="{B37FF9D9-5A29-47A1-BE7C-0FBEC7763E40}">
            <xm:f>AND(Einstellungen!$F$49="x")</xm:f>
            <x14:dxf>
              <fill>
                <patternFill>
                  <bgColor theme="0" tint="-0.14996795556505021"/>
                </patternFill>
              </fill>
            </x14:dxf>
          </x14:cfRule>
          <xm:sqref>A32:A35 C32:CG35</xm:sqref>
        </x14:conditionalFormatting>
        <x14:conditionalFormatting xmlns:xm="http://schemas.microsoft.com/office/excel/2006/main">
          <x14:cfRule type="expression" priority="208" id="{DDA2CE04-9F0A-4765-8A43-6ED44F7A8F39}">
            <xm:f>Einstellungen!#REF!="x"</xm:f>
            <x14:dxf>
              <fill>
                <patternFill>
                  <bgColor theme="6" tint="0.39994506668294322"/>
                </patternFill>
              </fill>
            </x14:dxf>
          </x14:cfRule>
          <xm:sqref>A48:A49</xm:sqref>
        </x14:conditionalFormatting>
        <x14:conditionalFormatting xmlns:xm="http://schemas.microsoft.com/office/excel/2006/main">
          <x14:cfRule type="expression" priority="209" id="{414D0739-83B0-4D00-931E-2494C5CA8E3E}">
            <xm:f>Einstellungen!#REF!="x"</xm:f>
            <x14:dxf>
              <fill>
                <patternFill>
                  <bgColor theme="9" tint="0.39994506668294322"/>
                </patternFill>
              </fill>
            </x14:dxf>
          </x14:cfRule>
          <x14:cfRule type="expression" priority="210" id="{DD6D04ED-D66B-49C2-A10A-2AF20F192108}">
            <xm:f>Einstellungen!#REF!="x"</xm:f>
            <x14:dxf>
              <fill>
                <patternFill>
                  <bgColor theme="5" tint="0.39994506668294322"/>
                </patternFill>
              </fill>
            </x14:dxf>
          </x14:cfRule>
          <x14:cfRule type="expression" priority="211" id="{F8E7D361-6610-4A06-9800-E9C3F88922B4}">
            <xm:f>Einstellungen!#REF!="x"</xm:f>
            <x14:dxf>
              <fill>
                <patternFill>
                  <bgColor theme="0" tint="-0.24994659260841701"/>
                </patternFill>
              </fill>
            </x14:dxf>
          </x14:cfRule>
          <x14:cfRule type="expression" priority="212" id="{7A5FA00B-F146-4933-976B-668BA2370C81}">
            <xm:f>Einstellungen!#REF!="x"</xm:f>
            <x14:dxf>
              <fill>
                <patternFill>
                  <bgColor theme="3" tint="0.39994506668294322"/>
                </patternFill>
              </fill>
            </x14:dxf>
          </x14:cfRule>
          <x14:cfRule type="expression" priority="213" id="{FAA6FA92-D608-4D02-B3C3-5B66A2AE5E25}">
            <xm:f>Einstellungen!#REF!="x"</xm:f>
            <x14:dxf>
              <fill>
                <patternFill>
                  <bgColor theme="8" tint="0.39994506668294322"/>
                </patternFill>
              </fill>
            </x14:dxf>
          </x14:cfRule>
          <xm:sqref>A48:A49</xm:sqref>
        </x14:conditionalFormatting>
        <x14:conditionalFormatting xmlns:xm="http://schemas.microsoft.com/office/excel/2006/main">
          <x14:cfRule type="expression" priority="202" id="{DFE1CA88-56D9-4A51-BEE3-31FF9E40B34D}">
            <xm:f>Einstellungen!#REF!="x"</xm:f>
            <x14:dxf>
              <fill>
                <patternFill>
                  <bgColor theme="6" tint="0.39994506668294322"/>
                </patternFill>
              </fill>
            </x14:dxf>
          </x14:cfRule>
          <xm:sqref>A46:A47</xm:sqref>
        </x14:conditionalFormatting>
        <x14:conditionalFormatting xmlns:xm="http://schemas.microsoft.com/office/excel/2006/main">
          <x14:cfRule type="expression" priority="203" id="{254B06BB-D3BB-4E66-AB8F-A006C8B6C11B}">
            <xm:f>Einstellungen!#REF!="x"</xm:f>
            <x14:dxf>
              <fill>
                <patternFill>
                  <bgColor theme="9" tint="0.39994506668294322"/>
                </patternFill>
              </fill>
            </x14:dxf>
          </x14:cfRule>
          <x14:cfRule type="expression" priority="204" id="{B81A807A-938E-41FB-A5CE-F1BEF3E97CAC}">
            <xm:f>Einstellungen!#REF!="x"</xm:f>
            <x14:dxf>
              <fill>
                <patternFill>
                  <bgColor theme="5" tint="0.39994506668294322"/>
                </patternFill>
              </fill>
            </x14:dxf>
          </x14:cfRule>
          <x14:cfRule type="expression" priority="205" id="{4C89BFA9-82C6-49FD-84C9-52BA3EDA6BA5}">
            <xm:f>Einstellungen!#REF!="x"</xm:f>
            <x14:dxf>
              <fill>
                <patternFill>
                  <bgColor theme="3" tint="0.39994506668294322"/>
                </patternFill>
              </fill>
            </x14:dxf>
          </x14:cfRule>
          <x14:cfRule type="expression" priority="206" id="{20593C39-3A30-418E-89C5-A7164E4C7846}">
            <xm:f>Einstellungen!#REF!="x"</xm:f>
            <x14:dxf>
              <fill>
                <patternFill>
                  <bgColor theme="8" tint="0.39994506668294322"/>
                </patternFill>
              </fill>
            </x14:dxf>
          </x14:cfRule>
          <xm:sqref>A46:A47</xm:sqref>
        </x14:conditionalFormatting>
        <x14:conditionalFormatting xmlns:xm="http://schemas.microsoft.com/office/excel/2006/main">
          <x14:cfRule type="expression" priority="200" id="{3AE0330B-731C-4980-B1FA-3ACACB9D7526}">
            <xm:f>AND(Einstellungen!$E$51="x")</xm:f>
            <x14:dxf>
              <fill>
                <patternFill>
                  <bgColor theme="0" tint="-0.14996795556505021"/>
                </patternFill>
              </fill>
            </x14:dxf>
          </x14:cfRule>
          <xm:sqref>D46:H49</xm:sqref>
        </x14:conditionalFormatting>
        <x14:conditionalFormatting xmlns:xm="http://schemas.microsoft.com/office/excel/2006/main">
          <x14:cfRule type="expression" priority="199" id="{774FAC47-93FD-434C-B38F-DCA386DF08E1}">
            <xm:f>AND(Einstellungen!$E$51="x")</xm:f>
            <x14:dxf>
              <fill>
                <patternFill>
                  <bgColor theme="0" tint="-0.14996795556505021"/>
                </patternFill>
              </fill>
            </x14:dxf>
          </x14:cfRule>
          <xm:sqref>AK46:AK49</xm:sqref>
        </x14:conditionalFormatting>
        <x14:conditionalFormatting xmlns:xm="http://schemas.microsoft.com/office/excel/2006/main">
          <x14:cfRule type="expression" priority="198" id="{10AF5764-9025-4E97-B1CC-9D9D53576D84}">
            <xm:f>AND(Einstellungen!$E$51="x")</xm:f>
            <x14:dxf>
              <fill>
                <patternFill>
                  <bgColor theme="0" tint="-0.14996795556505021"/>
                </patternFill>
              </fill>
            </x14:dxf>
          </x14:cfRule>
          <xm:sqref>AR46:AR49</xm:sqref>
        </x14:conditionalFormatting>
        <x14:conditionalFormatting xmlns:xm="http://schemas.microsoft.com/office/excel/2006/main">
          <x14:cfRule type="expression" priority="197" id="{C8DB77ED-9E9E-4188-8046-5CED46A7BBDE}">
            <xm:f>AND(Einstellungen!$E$51="x")</xm:f>
            <x14:dxf>
              <fill>
                <patternFill>
                  <bgColor theme="0" tint="-0.14996795556505021"/>
                </patternFill>
              </fill>
            </x14:dxf>
          </x14:cfRule>
          <xm:sqref>AY46:AY49</xm:sqref>
        </x14:conditionalFormatting>
        <x14:conditionalFormatting xmlns:xm="http://schemas.microsoft.com/office/excel/2006/main">
          <x14:cfRule type="expression" priority="196" id="{D61F29D3-74FA-443E-9D1E-AE9B297970B8}">
            <xm:f>AND(Einstellungen!$E$51="x")</xm:f>
            <x14:dxf>
              <fill>
                <patternFill>
                  <bgColor theme="0" tint="-0.14996795556505021"/>
                </patternFill>
              </fill>
            </x14:dxf>
          </x14:cfRule>
          <xm:sqref>BF46:BF49</xm:sqref>
        </x14:conditionalFormatting>
        <x14:conditionalFormatting xmlns:xm="http://schemas.microsoft.com/office/excel/2006/main">
          <x14:cfRule type="expression" priority="195" id="{5FDC8A2B-B56D-473F-A6D0-C500FBE73F05}">
            <xm:f>AND(Einstellungen!$E$51="x")</xm:f>
            <x14:dxf>
              <fill>
                <patternFill>
                  <bgColor theme="0" tint="-0.14996795556505021"/>
                </patternFill>
              </fill>
            </x14:dxf>
          </x14:cfRule>
          <xm:sqref>BM46:BM49</xm:sqref>
        </x14:conditionalFormatting>
        <x14:conditionalFormatting xmlns:xm="http://schemas.microsoft.com/office/excel/2006/main">
          <x14:cfRule type="expression" priority="194" id="{32A7545A-4A64-4283-A2B0-5A76AEBE1413}">
            <xm:f>AND(Einstellungen!$E$51="x")</xm:f>
            <x14:dxf>
              <fill>
                <patternFill>
                  <bgColor theme="0" tint="-0.14996795556505021"/>
                </patternFill>
              </fill>
            </x14:dxf>
          </x14:cfRule>
          <xm:sqref>BT46:BT49</xm:sqref>
        </x14:conditionalFormatting>
        <x14:conditionalFormatting xmlns:xm="http://schemas.microsoft.com/office/excel/2006/main">
          <x14:cfRule type="expression" priority="193" id="{DC33FB4C-6031-4019-84C5-5BD3F942A47D}">
            <xm:f>AND(Einstellungen!$E$51="x")</xm:f>
            <x14:dxf>
              <fill>
                <patternFill>
                  <bgColor theme="0" tint="-0.14996795556505021"/>
                </patternFill>
              </fill>
            </x14:dxf>
          </x14:cfRule>
          <xm:sqref>CA46:CA49</xm:sqref>
        </x14:conditionalFormatting>
        <x14:conditionalFormatting xmlns:xm="http://schemas.microsoft.com/office/excel/2006/main">
          <x14:cfRule type="expression" priority="182" id="{C98D9FC1-7B82-4A6C-BAD7-3A83EA215CD1}">
            <xm:f>AND(Einstellungen!$F$49="x")</xm:f>
            <x14:dxf>
              <fill>
                <patternFill>
                  <bgColor theme="0" tint="-0.14996795556505021"/>
                </patternFill>
              </fill>
            </x14:dxf>
          </x14:cfRule>
          <xm:sqref>A46:A49 C46:CG49</xm:sqref>
        </x14:conditionalFormatting>
        <x14:conditionalFormatting xmlns:xm="http://schemas.microsoft.com/office/excel/2006/main">
          <x14:cfRule type="expression" priority="176" id="{8FC04CAE-4042-472C-801F-ED0D51454A28}">
            <xm:f>Einstellungen!#REF!="x"</xm:f>
            <x14:dxf>
              <fill>
                <patternFill>
                  <bgColor theme="6" tint="0.39994506668294322"/>
                </patternFill>
              </fill>
            </x14:dxf>
          </x14:cfRule>
          <xm:sqref>A62:A63</xm:sqref>
        </x14:conditionalFormatting>
        <x14:conditionalFormatting xmlns:xm="http://schemas.microsoft.com/office/excel/2006/main">
          <x14:cfRule type="expression" priority="177" id="{ED580D58-5172-4BE6-A715-077B35DF167D}">
            <xm:f>Einstellungen!#REF!="x"</xm:f>
            <x14:dxf>
              <fill>
                <patternFill>
                  <bgColor theme="9" tint="0.39994506668294322"/>
                </patternFill>
              </fill>
            </x14:dxf>
          </x14:cfRule>
          <x14:cfRule type="expression" priority="178" id="{1D2B3463-96FF-4C2B-8AB9-8C8518454E20}">
            <xm:f>Einstellungen!#REF!="x"</xm:f>
            <x14:dxf>
              <fill>
                <patternFill>
                  <bgColor theme="5" tint="0.39994506668294322"/>
                </patternFill>
              </fill>
            </x14:dxf>
          </x14:cfRule>
          <x14:cfRule type="expression" priority="179" id="{CF3AD175-A5E5-449F-B001-CC2D48766439}">
            <xm:f>Einstellungen!#REF!="x"</xm:f>
            <x14:dxf>
              <fill>
                <patternFill>
                  <bgColor theme="0" tint="-0.24994659260841701"/>
                </patternFill>
              </fill>
            </x14:dxf>
          </x14:cfRule>
          <x14:cfRule type="expression" priority="180" id="{0FC3EC14-0BBF-42CF-8C0F-406B1F15591C}">
            <xm:f>Einstellungen!#REF!="x"</xm:f>
            <x14:dxf>
              <fill>
                <patternFill>
                  <bgColor theme="3" tint="0.39994506668294322"/>
                </patternFill>
              </fill>
            </x14:dxf>
          </x14:cfRule>
          <x14:cfRule type="expression" priority="181" id="{10A8B44E-A678-4D3F-A17D-9C28C35CB799}">
            <xm:f>Einstellungen!#REF!="x"</xm:f>
            <x14:dxf>
              <fill>
                <patternFill>
                  <bgColor theme="8" tint="0.39994506668294322"/>
                </patternFill>
              </fill>
            </x14:dxf>
          </x14:cfRule>
          <xm:sqref>A62:A63</xm:sqref>
        </x14:conditionalFormatting>
        <x14:conditionalFormatting xmlns:xm="http://schemas.microsoft.com/office/excel/2006/main">
          <x14:cfRule type="expression" priority="170" id="{717DDD22-8FD8-4358-8433-0B3E7BCFF01F}">
            <xm:f>Einstellungen!#REF!="x"</xm:f>
            <x14:dxf>
              <fill>
                <patternFill>
                  <bgColor theme="6" tint="0.39994506668294322"/>
                </patternFill>
              </fill>
            </x14:dxf>
          </x14:cfRule>
          <xm:sqref>A60:A61</xm:sqref>
        </x14:conditionalFormatting>
        <x14:conditionalFormatting xmlns:xm="http://schemas.microsoft.com/office/excel/2006/main">
          <x14:cfRule type="expression" priority="171" id="{744511C5-637C-4289-978D-3B976AFD9E8F}">
            <xm:f>Einstellungen!#REF!="x"</xm:f>
            <x14:dxf>
              <fill>
                <patternFill>
                  <bgColor theme="9" tint="0.39994506668294322"/>
                </patternFill>
              </fill>
            </x14:dxf>
          </x14:cfRule>
          <x14:cfRule type="expression" priority="172" id="{37F54DF1-D0AD-4C67-8C83-E81CD2C41CED}">
            <xm:f>Einstellungen!#REF!="x"</xm:f>
            <x14:dxf>
              <fill>
                <patternFill>
                  <bgColor theme="5" tint="0.39994506668294322"/>
                </patternFill>
              </fill>
            </x14:dxf>
          </x14:cfRule>
          <x14:cfRule type="expression" priority="173" id="{2553FA55-28CE-4944-976E-1951A8AE1D58}">
            <xm:f>Einstellungen!#REF!="x"</xm:f>
            <x14:dxf>
              <fill>
                <patternFill>
                  <bgColor theme="3" tint="0.39994506668294322"/>
                </patternFill>
              </fill>
            </x14:dxf>
          </x14:cfRule>
          <x14:cfRule type="expression" priority="174" id="{5541BF24-1663-4560-9B42-594A4BFB1B8F}">
            <xm:f>Einstellungen!#REF!="x"</xm:f>
            <x14:dxf>
              <fill>
                <patternFill>
                  <bgColor theme="8" tint="0.39994506668294322"/>
                </patternFill>
              </fill>
            </x14:dxf>
          </x14:cfRule>
          <xm:sqref>A60:A61</xm:sqref>
        </x14:conditionalFormatting>
        <x14:conditionalFormatting xmlns:xm="http://schemas.microsoft.com/office/excel/2006/main">
          <x14:cfRule type="expression" priority="168" id="{6B933EA0-464D-4965-A3A0-4519E65D8425}">
            <xm:f>AND(Einstellungen!$E$51="x")</xm:f>
            <x14:dxf>
              <fill>
                <patternFill>
                  <bgColor theme="0" tint="-0.14996795556505021"/>
                </patternFill>
              </fill>
            </x14:dxf>
          </x14:cfRule>
          <xm:sqref>D60:H63</xm:sqref>
        </x14:conditionalFormatting>
        <x14:conditionalFormatting xmlns:xm="http://schemas.microsoft.com/office/excel/2006/main">
          <x14:cfRule type="expression" priority="167" id="{324A2316-9BE9-4DCA-B3AA-5E8CC065E9DA}">
            <xm:f>AND(Einstellungen!$E$51="x")</xm:f>
            <x14:dxf>
              <fill>
                <patternFill>
                  <bgColor theme="0" tint="-0.14996795556505021"/>
                </patternFill>
              </fill>
            </x14:dxf>
          </x14:cfRule>
          <xm:sqref>AK60:AK63</xm:sqref>
        </x14:conditionalFormatting>
        <x14:conditionalFormatting xmlns:xm="http://schemas.microsoft.com/office/excel/2006/main">
          <x14:cfRule type="expression" priority="166" id="{1E4DA3F8-58C1-4F7A-993F-FF7FC9C3F74F}">
            <xm:f>AND(Einstellungen!$E$51="x")</xm:f>
            <x14:dxf>
              <fill>
                <patternFill>
                  <bgColor theme="0" tint="-0.14996795556505021"/>
                </patternFill>
              </fill>
            </x14:dxf>
          </x14:cfRule>
          <xm:sqref>AR60:AR63</xm:sqref>
        </x14:conditionalFormatting>
        <x14:conditionalFormatting xmlns:xm="http://schemas.microsoft.com/office/excel/2006/main">
          <x14:cfRule type="expression" priority="165" id="{CB97A2C5-2CB5-456A-A7A9-436C320651A4}">
            <xm:f>AND(Einstellungen!$E$51="x")</xm:f>
            <x14:dxf>
              <fill>
                <patternFill>
                  <bgColor theme="0" tint="-0.14996795556505021"/>
                </patternFill>
              </fill>
            </x14:dxf>
          </x14:cfRule>
          <xm:sqref>AY60:AY63</xm:sqref>
        </x14:conditionalFormatting>
        <x14:conditionalFormatting xmlns:xm="http://schemas.microsoft.com/office/excel/2006/main">
          <x14:cfRule type="expression" priority="164" id="{9E54770F-DD55-4347-8920-D3EBC0019EE0}">
            <xm:f>AND(Einstellungen!$E$51="x")</xm:f>
            <x14:dxf>
              <fill>
                <patternFill>
                  <bgColor theme="0" tint="-0.14996795556505021"/>
                </patternFill>
              </fill>
            </x14:dxf>
          </x14:cfRule>
          <xm:sqref>BF60:BF63</xm:sqref>
        </x14:conditionalFormatting>
        <x14:conditionalFormatting xmlns:xm="http://schemas.microsoft.com/office/excel/2006/main">
          <x14:cfRule type="expression" priority="163" id="{22F0FF4C-C4CB-4E35-8349-C1A0F803A7B0}">
            <xm:f>AND(Einstellungen!$E$51="x")</xm:f>
            <x14:dxf>
              <fill>
                <patternFill>
                  <bgColor theme="0" tint="-0.14996795556505021"/>
                </patternFill>
              </fill>
            </x14:dxf>
          </x14:cfRule>
          <xm:sqref>BM60:BM63</xm:sqref>
        </x14:conditionalFormatting>
        <x14:conditionalFormatting xmlns:xm="http://schemas.microsoft.com/office/excel/2006/main">
          <x14:cfRule type="expression" priority="162" id="{7120D852-B5EC-4A8B-B304-D67AF1F2E742}">
            <xm:f>AND(Einstellungen!$E$51="x")</xm:f>
            <x14:dxf>
              <fill>
                <patternFill>
                  <bgColor theme="0" tint="-0.14996795556505021"/>
                </patternFill>
              </fill>
            </x14:dxf>
          </x14:cfRule>
          <xm:sqref>BT60:BT63</xm:sqref>
        </x14:conditionalFormatting>
        <x14:conditionalFormatting xmlns:xm="http://schemas.microsoft.com/office/excel/2006/main">
          <x14:cfRule type="expression" priority="161" id="{25B8455B-3F52-4CEB-817A-55B2D593C28B}">
            <xm:f>AND(Einstellungen!$E$51="x")</xm:f>
            <x14:dxf>
              <fill>
                <patternFill>
                  <bgColor theme="0" tint="-0.14996795556505021"/>
                </patternFill>
              </fill>
            </x14:dxf>
          </x14:cfRule>
          <xm:sqref>CA60:CA63</xm:sqref>
        </x14:conditionalFormatting>
        <x14:conditionalFormatting xmlns:xm="http://schemas.microsoft.com/office/excel/2006/main">
          <x14:cfRule type="expression" priority="150" id="{40CEC838-0895-44AE-A5A3-81C7E8894D14}">
            <xm:f>AND(Einstellungen!$F$49="x")</xm:f>
            <x14:dxf>
              <fill>
                <patternFill>
                  <bgColor theme="0" tint="-0.14996795556505021"/>
                </patternFill>
              </fill>
            </x14:dxf>
          </x14:cfRule>
          <xm:sqref>A60:A63 C60:CG63</xm:sqref>
        </x14:conditionalFormatting>
        <x14:conditionalFormatting xmlns:xm="http://schemas.microsoft.com/office/excel/2006/main">
          <x14:cfRule type="expression" priority="147" id="{74DD50DB-91EE-4CDB-954F-4F1D02B772CC}">
            <xm:f>Einstellungen!#REF!="x"</xm:f>
            <x14:dxf>
              <fill>
                <patternFill>
                  <bgColor theme="6" tint="0.39994506668294322"/>
                </patternFill>
              </fill>
            </x14:dxf>
          </x14:cfRule>
          <xm:sqref>A76:A77</xm:sqref>
        </x14:conditionalFormatting>
        <x14:conditionalFormatting xmlns:xm="http://schemas.microsoft.com/office/excel/2006/main">
          <x14:cfRule type="expression" priority="142" id="{118F1D38-4105-485F-8588-5DD6B90FD9F5}">
            <xm:f>Einstellungen!#REF!="x"</xm:f>
            <x14:dxf>
              <fill>
                <patternFill>
                  <bgColor theme="9" tint="0.39994506668294322"/>
                </patternFill>
              </fill>
            </x14:dxf>
          </x14:cfRule>
          <x14:cfRule type="expression" priority="143" id="{25B03218-8545-43EB-B268-6AF9EC6D3014}">
            <xm:f>Einstellungen!#REF!="x"</xm:f>
            <x14:dxf>
              <fill>
                <patternFill>
                  <bgColor theme="5" tint="0.39994506668294322"/>
                </patternFill>
              </fill>
            </x14:dxf>
          </x14:cfRule>
          <x14:cfRule type="expression" priority="144" id="{4A0CF5C4-16FE-4566-9514-64674D800B45}">
            <xm:f>Einstellungen!#REF!="x"</xm:f>
            <x14:dxf>
              <fill>
                <patternFill>
                  <bgColor theme="0" tint="-0.24994659260841701"/>
                </patternFill>
              </fill>
            </x14:dxf>
          </x14:cfRule>
          <x14:cfRule type="expression" priority="145" id="{7DB1350E-129C-402A-9BC3-E112BADEA4DA}">
            <xm:f>Einstellungen!#REF!="x"</xm:f>
            <x14:dxf>
              <fill>
                <patternFill>
                  <bgColor theme="3" tint="0.39994506668294322"/>
                </patternFill>
              </fill>
            </x14:dxf>
          </x14:cfRule>
          <x14:cfRule type="expression" priority="146" id="{B9688A92-F7E3-4D71-80E2-DDB483F503ED}">
            <xm:f>Einstellungen!#REF!="x"</xm:f>
            <x14:dxf>
              <fill>
                <patternFill>
                  <bgColor theme="8" tint="0.39994506668294322"/>
                </patternFill>
              </fill>
            </x14:dxf>
          </x14:cfRule>
          <xm:sqref>A76:A77</xm:sqref>
        </x14:conditionalFormatting>
        <x14:conditionalFormatting xmlns:xm="http://schemas.microsoft.com/office/excel/2006/main">
          <x14:cfRule type="expression" priority="141" id="{2B3CFF8C-2F76-4C32-823A-B6079F15360A}">
            <xm:f>Einstellungen!#REF!="x"</xm:f>
            <x14:dxf>
              <fill>
                <patternFill>
                  <bgColor theme="6" tint="0.39994506668294322"/>
                </patternFill>
              </fill>
            </x14:dxf>
          </x14:cfRule>
          <xm:sqref>A74:A75</xm:sqref>
        </x14:conditionalFormatting>
        <x14:conditionalFormatting xmlns:xm="http://schemas.microsoft.com/office/excel/2006/main">
          <x14:cfRule type="expression" priority="137" id="{5130EF6D-0342-4BB1-BB9D-5E875D98E9B2}">
            <xm:f>Einstellungen!#REF!="x"</xm:f>
            <x14:dxf>
              <fill>
                <patternFill>
                  <bgColor theme="9" tint="0.39994506668294322"/>
                </patternFill>
              </fill>
            </x14:dxf>
          </x14:cfRule>
          <x14:cfRule type="expression" priority="138" id="{5C6BA02C-CABB-4A07-8131-9222F3D8CD40}">
            <xm:f>Einstellungen!#REF!="x"</xm:f>
            <x14:dxf>
              <fill>
                <patternFill>
                  <bgColor theme="5" tint="0.39994506668294322"/>
                </patternFill>
              </fill>
            </x14:dxf>
          </x14:cfRule>
          <x14:cfRule type="expression" priority="139" id="{4F7427EB-7F93-486D-AD25-EEE45ED206D3}">
            <xm:f>Einstellungen!#REF!="x"</xm:f>
            <x14:dxf>
              <fill>
                <patternFill>
                  <bgColor theme="3" tint="0.39994506668294322"/>
                </patternFill>
              </fill>
            </x14:dxf>
          </x14:cfRule>
          <x14:cfRule type="expression" priority="140" id="{B5F95A2D-CAA1-4457-8DD2-F7180413E745}">
            <xm:f>Einstellungen!#REF!="x"</xm:f>
            <x14:dxf>
              <fill>
                <patternFill>
                  <bgColor theme="8" tint="0.39994506668294322"/>
                </patternFill>
              </fill>
            </x14:dxf>
          </x14:cfRule>
          <xm:sqref>A74:A75</xm:sqref>
        </x14:conditionalFormatting>
        <x14:conditionalFormatting xmlns:xm="http://schemas.microsoft.com/office/excel/2006/main">
          <x14:cfRule type="expression" priority="136" id="{31C809EA-61D0-42FB-8A4B-96EC71780A0E}">
            <xm:f>AND(Einstellungen!$E$51="x")</xm:f>
            <x14:dxf>
              <fill>
                <patternFill>
                  <bgColor theme="0" tint="-0.14996795556505021"/>
                </patternFill>
              </fill>
            </x14:dxf>
          </x14:cfRule>
          <xm:sqref>D74:H77</xm:sqref>
        </x14:conditionalFormatting>
        <x14:conditionalFormatting xmlns:xm="http://schemas.microsoft.com/office/excel/2006/main">
          <x14:cfRule type="expression" priority="125" id="{FA8E591F-FDB0-4AD7-B89E-1F4F81BFE718}">
            <xm:f>AND(Einstellungen!$E$51="x")</xm:f>
            <x14:dxf>
              <fill>
                <patternFill>
                  <bgColor theme="0" tint="-0.14996795556505021"/>
                </patternFill>
              </fill>
            </x14:dxf>
          </x14:cfRule>
          <xm:sqref>AK74:AK77</xm:sqref>
        </x14:conditionalFormatting>
        <x14:conditionalFormatting xmlns:xm="http://schemas.microsoft.com/office/excel/2006/main">
          <x14:cfRule type="expression" priority="124" id="{68873D1D-78C8-4EB1-AE36-4DEE16950741}">
            <xm:f>AND(Einstellungen!$E$51="x")</xm:f>
            <x14:dxf>
              <fill>
                <patternFill>
                  <bgColor theme="0" tint="-0.14996795556505021"/>
                </patternFill>
              </fill>
            </x14:dxf>
          </x14:cfRule>
          <xm:sqref>AR74:AR77</xm:sqref>
        </x14:conditionalFormatting>
        <x14:conditionalFormatting xmlns:xm="http://schemas.microsoft.com/office/excel/2006/main">
          <x14:cfRule type="expression" priority="123" id="{6DB276FA-E1FC-49B8-B4B4-F6CE3A3BEAF1}">
            <xm:f>AND(Einstellungen!$E$51="x")</xm:f>
            <x14:dxf>
              <fill>
                <patternFill>
                  <bgColor theme="0" tint="-0.14996795556505021"/>
                </patternFill>
              </fill>
            </x14:dxf>
          </x14:cfRule>
          <xm:sqref>AY74:AY77</xm:sqref>
        </x14:conditionalFormatting>
        <x14:conditionalFormatting xmlns:xm="http://schemas.microsoft.com/office/excel/2006/main">
          <x14:cfRule type="expression" priority="122" id="{4C3457EC-676C-4C18-AAB9-8D1ADBC37A26}">
            <xm:f>AND(Einstellungen!$E$51="x")</xm:f>
            <x14:dxf>
              <fill>
                <patternFill>
                  <bgColor theme="0" tint="-0.14996795556505021"/>
                </patternFill>
              </fill>
            </x14:dxf>
          </x14:cfRule>
          <xm:sqref>BF74:BF77</xm:sqref>
        </x14:conditionalFormatting>
        <x14:conditionalFormatting xmlns:xm="http://schemas.microsoft.com/office/excel/2006/main">
          <x14:cfRule type="expression" priority="121" id="{6AD97B69-815B-4E02-84BC-23D44FB87BD9}">
            <xm:f>AND(Einstellungen!$E$51="x")</xm:f>
            <x14:dxf>
              <fill>
                <patternFill>
                  <bgColor theme="0" tint="-0.14996795556505021"/>
                </patternFill>
              </fill>
            </x14:dxf>
          </x14:cfRule>
          <xm:sqref>BM74:BM77</xm:sqref>
        </x14:conditionalFormatting>
        <x14:conditionalFormatting xmlns:xm="http://schemas.microsoft.com/office/excel/2006/main">
          <x14:cfRule type="expression" priority="120" id="{2237F847-FF09-45F2-8CCE-325E11F64A94}">
            <xm:f>AND(Einstellungen!$E$51="x")</xm:f>
            <x14:dxf>
              <fill>
                <patternFill>
                  <bgColor theme="0" tint="-0.14996795556505021"/>
                </patternFill>
              </fill>
            </x14:dxf>
          </x14:cfRule>
          <xm:sqref>BT74:BT77</xm:sqref>
        </x14:conditionalFormatting>
        <x14:conditionalFormatting xmlns:xm="http://schemas.microsoft.com/office/excel/2006/main">
          <x14:cfRule type="expression" priority="119" id="{4450A03A-2AC1-4C9A-8AEA-5BDFC7505934}">
            <xm:f>AND(Einstellungen!$E$51="x")</xm:f>
            <x14:dxf>
              <fill>
                <patternFill>
                  <bgColor theme="0" tint="-0.14996795556505021"/>
                </patternFill>
              </fill>
            </x14:dxf>
          </x14:cfRule>
          <xm:sqref>CA74:CA77</xm:sqref>
        </x14:conditionalFormatting>
        <x14:conditionalFormatting xmlns:xm="http://schemas.microsoft.com/office/excel/2006/main">
          <x14:cfRule type="expression" priority="108" id="{743599C1-255D-471F-B7BF-88CFBF34F807}">
            <xm:f>AND(Einstellungen!$F$49="x")</xm:f>
            <x14:dxf>
              <fill>
                <patternFill>
                  <bgColor theme="0" tint="-0.14996795556505021"/>
                </patternFill>
              </fill>
            </x14:dxf>
          </x14:cfRule>
          <xm:sqref>A74:A77 C74:CG77</xm:sqref>
        </x14:conditionalFormatting>
        <x14:conditionalFormatting xmlns:xm="http://schemas.microsoft.com/office/excel/2006/main">
          <x14:cfRule type="expression" priority="46" id="{ADE7D734-4B52-447F-8A7A-EBF01903F71B}">
            <xm:f>AND(Einstellungen!$F$49="x")</xm:f>
            <x14:dxf>
              <fill>
                <patternFill>
                  <bgColor theme="0" tint="-0.14996795556505021"/>
                </patternFill>
              </fill>
            </x14:dxf>
          </x14:cfRule>
          <xm:sqref>B18:B21</xm:sqref>
        </x14:conditionalFormatting>
        <x14:conditionalFormatting xmlns:xm="http://schemas.microsoft.com/office/excel/2006/main">
          <x14:cfRule type="expression" priority="45" id="{43E5FA7D-0CEA-487C-B378-40C787A4F235}">
            <xm:f>AND(Einstellungen!$F$49="x")</xm:f>
            <x14:dxf>
              <fill>
                <patternFill>
                  <bgColor theme="0" tint="-0.14996795556505021"/>
                </patternFill>
              </fill>
            </x14:dxf>
          </x14:cfRule>
          <xm:sqref>B18:B21</xm:sqref>
        </x14:conditionalFormatting>
        <x14:conditionalFormatting xmlns:xm="http://schemas.microsoft.com/office/excel/2006/main">
          <x14:cfRule type="expression" priority="35" id="{366147C7-015E-4337-9872-512A6B4B41B1}">
            <xm:f>AND(Einstellungen!$F$49="x")</xm:f>
            <x14:dxf>
              <fill>
                <patternFill>
                  <bgColor theme="0" tint="-0.14996795556505021"/>
                </patternFill>
              </fill>
            </x14:dxf>
          </x14:cfRule>
          <xm:sqref>B32:B35</xm:sqref>
        </x14:conditionalFormatting>
        <x14:conditionalFormatting xmlns:xm="http://schemas.microsoft.com/office/excel/2006/main">
          <x14:cfRule type="expression" priority="34" id="{689356D5-296C-439D-9320-79FAFB18F88C}">
            <xm:f>AND(Einstellungen!$F$49="x")</xm:f>
            <x14:dxf>
              <fill>
                <patternFill>
                  <bgColor theme="0" tint="-0.14996795556505021"/>
                </patternFill>
              </fill>
            </x14:dxf>
          </x14:cfRule>
          <xm:sqref>B32:B35</xm:sqref>
        </x14:conditionalFormatting>
        <x14:conditionalFormatting xmlns:xm="http://schemas.microsoft.com/office/excel/2006/main">
          <x14:cfRule type="expression" priority="24" id="{A1A191BF-5B11-4280-AAED-2C432AC96B9D}">
            <xm:f>AND(Einstellungen!$F$49="x")</xm:f>
            <x14:dxf>
              <fill>
                <patternFill>
                  <bgColor theme="0" tint="-0.14996795556505021"/>
                </patternFill>
              </fill>
            </x14:dxf>
          </x14:cfRule>
          <xm:sqref>B46:B49</xm:sqref>
        </x14:conditionalFormatting>
        <x14:conditionalFormatting xmlns:xm="http://schemas.microsoft.com/office/excel/2006/main">
          <x14:cfRule type="expression" priority="23" id="{DFA65FED-5717-4AD3-86B0-B182F2065E77}">
            <xm:f>AND(Einstellungen!$F$49="x")</xm:f>
            <x14:dxf>
              <fill>
                <patternFill>
                  <bgColor theme="0" tint="-0.14996795556505021"/>
                </patternFill>
              </fill>
            </x14:dxf>
          </x14:cfRule>
          <xm:sqref>B46:B49</xm:sqref>
        </x14:conditionalFormatting>
        <x14:conditionalFormatting xmlns:xm="http://schemas.microsoft.com/office/excel/2006/main">
          <x14:cfRule type="expression" priority="13" id="{CC4C708C-F8FC-46B5-BB93-57E3A13BBF44}">
            <xm:f>AND(Einstellungen!$F$49="x")</xm:f>
            <x14:dxf>
              <fill>
                <patternFill>
                  <bgColor theme="0" tint="-0.14996795556505021"/>
                </patternFill>
              </fill>
            </x14:dxf>
          </x14:cfRule>
          <xm:sqref>B60:B63</xm:sqref>
        </x14:conditionalFormatting>
        <x14:conditionalFormatting xmlns:xm="http://schemas.microsoft.com/office/excel/2006/main">
          <x14:cfRule type="expression" priority="12" id="{700D88D4-F605-4861-984F-D8F5CC4A3BAC}">
            <xm:f>AND(Einstellungen!$F$49="x")</xm:f>
            <x14:dxf>
              <fill>
                <patternFill>
                  <bgColor theme="0" tint="-0.14996795556505021"/>
                </patternFill>
              </fill>
            </x14:dxf>
          </x14:cfRule>
          <xm:sqref>B60:B63</xm:sqref>
        </x14:conditionalFormatting>
        <x14:conditionalFormatting xmlns:xm="http://schemas.microsoft.com/office/excel/2006/main">
          <x14:cfRule type="expression" priority="2" id="{07957BE8-3F83-455D-86D0-1A0A2C144C64}">
            <xm:f>AND(Einstellungen!$F$49="x")</xm:f>
            <x14:dxf>
              <fill>
                <patternFill>
                  <bgColor theme="0" tint="-0.14996795556505021"/>
                </patternFill>
              </fill>
            </x14:dxf>
          </x14:cfRule>
          <xm:sqref>B74:B77</xm:sqref>
        </x14:conditionalFormatting>
        <x14:conditionalFormatting xmlns:xm="http://schemas.microsoft.com/office/excel/2006/main">
          <x14:cfRule type="expression" priority="1" id="{05773C16-99EA-445A-96ED-AEB9FE623E33}">
            <xm:f>AND(Einstellungen!$F$49="x")</xm:f>
            <x14:dxf>
              <fill>
                <patternFill>
                  <bgColor theme="0" tint="-0.14996795556505021"/>
                </patternFill>
              </fill>
            </x14:dxf>
          </x14:cfRule>
          <xm:sqref>B74:B77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D175"/>
  <sheetViews>
    <sheetView showGridLines="0" zoomScale="85" zoomScaleNormal="85" workbookViewId="0">
      <selection activeCell="A4" sqref="A4"/>
    </sheetView>
  </sheetViews>
  <sheetFormatPr baseColWidth="10" defaultRowHeight="15" x14ac:dyDescent="0.25"/>
  <cols>
    <col min="1" max="1" width="68.28515625" customWidth="1"/>
    <col min="2" max="2" width="7.5703125" customWidth="1"/>
    <col min="4" max="4" width="10.7109375" customWidth="1"/>
    <col min="5" max="6" width="24.7109375" customWidth="1"/>
    <col min="7" max="65" width="12.7109375" customWidth="1"/>
  </cols>
  <sheetData>
    <row r="1" spans="1:22" ht="26.25" x14ac:dyDescent="0.4">
      <c r="A1" s="334" t="s">
        <v>152</v>
      </c>
      <c r="B1" s="74"/>
      <c r="C1" s="74"/>
      <c r="D1" s="453" t="s">
        <v>181</v>
      </c>
      <c r="E1" s="453"/>
      <c r="F1" s="453"/>
      <c r="G1" s="255"/>
      <c r="H1" s="255"/>
      <c r="I1" s="255"/>
      <c r="J1" s="255"/>
      <c r="K1" s="255"/>
      <c r="L1" s="255"/>
      <c r="M1" s="74"/>
      <c r="N1" s="74"/>
      <c r="O1" s="74"/>
      <c r="P1" s="74"/>
      <c r="Q1" s="74"/>
      <c r="R1" s="74"/>
      <c r="S1" s="74"/>
      <c r="T1" s="74"/>
      <c r="U1" s="74"/>
      <c r="V1" s="74"/>
    </row>
    <row r="2" spans="1:22" x14ac:dyDescent="0.25">
      <c r="A2" s="347" t="s">
        <v>204</v>
      </c>
      <c r="B2" s="453" t="s">
        <v>178</v>
      </c>
      <c r="C2" s="453"/>
      <c r="D2" s="453"/>
      <c r="E2" s="453"/>
      <c r="F2" s="453"/>
      <c r="G2" s="74"/>
      <c r="H2" s="74"/>
      <c r="I2" s="74"/>
      <c r="J2" s="74"/>
      <c r="K2" s="74"/>
      <c r="L2" s="255"/>
      <c r="M2" s="74"/>
      <c r="N2" s="74"/>
      <c r="O2" s="74"/>
      <c r="P2" s="74"/>
      <c r="Q2" s="74"/>
      <c r="R2" s="74"/>
      <c r="S2" s="74"/>
      <c r="T2" s="74"/>
      <c r="U2" s="74"/>
      <c r="V2" s="74"/>
    </row>
    <row r="3" spans="1:22" x14ac:dyDescent="0.25">
      <c r="A3" s="346" t="s">
        <v>199</v>
      </c>
      <c r="B3" s="74"/>
      <c r="C3" s="74"/>
      <c r="D3" s="74"/>
      <c r="E3" s="454"/>
      <c r="F3" s="454"/>
      <c r="G3" s="74"/>
      <c r="H3" s="74"/>
      <c r="I3" s="74"/>
      <c r="J3" s="74"/>
      <c r="K3" s="74"/>
      <c r="L3" s="255"/>
      <c r="M3" s="74"/>
      <c r="N3" s="74"/>
      <c r="O3" s="74"/>
      <c r="P3" s="74"/>
      <c r="Q3" s="74"/>
      <c r="R3" s="74"/>
      <c r="S3" s="74"/>
      <c r="T3" s="74"/>
      <c r="U3" s="74"/>
      <c r="V3" s="74"/>
    </row>
    <row r="4" spans="1:22" x14ac:dyDescent="0.25">
      <c r="A4" s="346"/>
      <c r="B4" s="74"/>
      <c r="C4" s="74"/>
      <c r="D4" s="74"/>
      <c r="E4" s="349"/>
      <c r="F4" s="349"/>
      <c r="G4" s="74"/>
      <c r="H4" s="74"/>
      <c r="I4" s="74"/>
      <c r="J4" s="74"/>
      <c r="K4" s="74"/>
      <c r="L4" s="255"/>
      <c r="M4" s="74"/>
      <c r="N4" s="74"/>
      <c r="O4" s="74"/>
      <c r="P4" s="74"/>
      <c r="Q4" s="74"/>
      <c r="R4" s="74"/>
      <c r="S4" s="74"/>
      <c r="T4" s="74"/>
      <c r="U4" s="74"/>
      <c r="V4" s="74"/>
    </row>
    <row r="5" spans="1:22" ht="18.75" customHeight="1" x14ac:dyDescent="0.25">
      <c r="A5" s="342" t="s">
        <v>179</v>
      </c>
      <c r="B5" s="341"/>
      <c r="C5" s="341"/>
      <c r="D5" s="341"/>
      <c r="E5" s="341"/>
      <c r="F5" s="341"/>
      <c r="G5" s="144"/>
      <c r="H5" s="144"/>
      <c r="I5" s="144"/>
      <c r="J5" s="144"/>
      <c r="K5" s="144"/>
      <c r="L5" s="144"/>
      <c r="M5" s="144"/>
      <c r="N5" s="144"/>
      <c r="O5" s="144"/>
      <c r="P5" s="144"/>
      <c r="Q5" s="144"/>
      <c r="R5" s="144"/>
      <c r="S5" s="144"/>
      <c r="T5" s="144"/>
      <c r="U5" s="144"/>
      <c r="V5" s="144"/>
    </row>
    <row r="6" spans="1:22" x14ac:dyDescent="0.25">
      <c r="A6" s="256" t="s">
        <v>154</v>
      </c>
      <c r="B6" s="256"/>
      <c r="C6" s="256"/>
      <c r="D6" s="256"/>
      <c r="E6" s="256"/>
      <c r="F6" s="256"/>
      <c r="G6" s="74"/>
      <c r="H6" s="74"/>
      <c r="I6" s="74"/>
      <c r="J6" s="74"/>
      <c r="K6" s="74"/>
      <c r="L6" s="74"/>
      <c r="M6" s="74"/>
      <c r="N6" s="74"/>
      <c r="O6" s="74"/>
      <c r="P6" s="74"/>
      <c r="Q6" s="74"/>
      <c r="R6" s="74"/>
      <c r="S6" s="74"/>
      <c r="T6" s="74"/>
      <c r="U6" s="74"/>
      <c r="V6" s="74"/>
    </row>
    <row r="7" spans="1:22" x14ac:dyDescent="0.25">
      <c r="A7" s="256" t="s">
        <v>182</v>
      </c>
      <c r="B7" s="256"/>
      <c r="C7" s="256"/>
      <c r="D7" s="256"/>
      <c r="E7" s="256"/>
      <c r="F7" s="256"/>
      <c r="G7" s="74"/>
      <c r="H7" s="74"/>
      <c r="I7" s="74"/>
      <c r="J7" s="74"/>
      <c r="K7" s="74"/>
      <c r="L7" s="74"/>
      <c r="M7" s="74"/>
      <c r="N7" s="74"/>
      <c r="O7" s="74"/>
      <c r="P7" s="74"/>
      <c r="Q7" s="74"/>
      <c r="R7" s="74"/>
      <c r="S7" s="74"/>
      <c r="T7" s="74"/>
      <c r="U7" s="74"/>
      <c r="V7" s="74"/>
    </row>
    <row r="8" spans="1:22" x14ac:dyDescent="0.25">
      <c r="A8" s="256" t="s">
        <v>183</v>
      </c>
      <c r="B8" s="256"/>
      <c r="C8" s="256"/>
      <c r="D8" s="256"/>
      <c r="E8" s="256"/>
      <c r="F8" s="256"/>
      <c r="G8" s="74"/>
      <c r="H8" s="74"/>
      <c r="I8" s="74"/>
      <c r="J8" s="74"/>
      <c r="K8" s="74"/>
      <c r="L8" s="74"/>
      <c r="M8" s="74"/>
      <c r="N8" s="74"/>
      <c r="O8" s="74"/>
      <c r="P8" s="74"/>
      <c r="Q8" s="74"/>
      <c r="R8" s="74"/>
      <c r="S8" s="74"/>
      <c r="T8" s="74"/>
      <c r="U8" s="74"/>
      <c r="V8" s="74"/>
    </row>
    <row r="9" spans="1:22" x14ac:dyDescent="0.25">
      <c r="A9" s="256" t="s">
        <v>184</v>
      </c>
      <c r="B9" s="256"/>
      <c r="C9" s="256"/>
      <c r="D9" s="256"/>
      <c r="E9" s="256"/>
      <c r="F9" s="256"/>
      <c r="G9" s="74"/>
      <c r="H9" s="74"/>
      <c r="I9" s="74"/>
      <c r="J9" s="74"/>
      <c r="K9" s="74"/>
      <c r="L9" s="74"/>
      <c r="M9" s="74"/>
      <c r="N9" s="74"/>
      <c r="O9" s="74"/>
      <c r="P9" s="74"/>
      <c r="Q9" s="74"/>
      <c r="R9" s="74"/>
      <c r="S9" s="74"/>
      <c r="T9" s="74"/>
      <c r="U9" s="74"/>
      <c r="V9" s="74"/>
    </row>
    <row r="10" spans="1:22" x14ac:dyDescent="0.25">
      <c r="A10" s="256" t="s">
        <v>185</v>
      </c>
      <c r="B10" s="256"/>
      <c r="C10" s="256"/>
      <c r="D10" s="256"/>
      <c r="E10" s="256"/>
      <c r="F10" s="256"/>
      <c r="G10" s="74"/>
      <c r="H10" s="74"/>
      <c r="I10" s="74"/>
      <c r="J10" s="74"/>
      <c r="K10" s="74"/>
      <c r="L10" s="74"/>
      <c r="M10" s="74"/>
      <c r="N10" s="74"/>
      <c r="O10" s="74"/>
      <c r="P10" s="74"/>
      <c r="Q10" s="74"/>
      <c r="R10" s="74"/>
      <c r="S10" s="74"/>
      <c r="T10" s="74"/>
      <c r="U10" s="74"/>
      <c r="V10" s="74"/>
    </row>
    <row r="11" spans="1:22" x14ac:dyDescent="0.25">
      <c r="A11" s="256" t="s">
        <v>186</v>
      </c>
      <c r="B11" s="256"/>
      <c r="C11" s="256"/>
      <c r="D11" s="256"/>
      <c r="E11" s="256"/>
      <c r="F11" s="256"/>
      <c r="G11" s="74"/>
      <c r="H11" s="74"/>
      <c r="I11" s="74"/>
      <c r="J11" s="74"/>
      <c r="K11" s="74"/>
      <c r="L11" s="74"/>
      <c r="M11" s="74"/>
      <c r="N11" s="74"/>
      <c r="O11" s="74"/>
      <c r="P11" s="74"/>
      <c r="Q11" s="74"/>
      <c r="R11" s="74"/>
      <c r="S11" s="74"/>
      <c r="T11" s="74"/>
      <c r="U11" s="74"/>
      <c r="V11" s="74"/>
    </row>
    <row r="12" spans="1:22" x14ac:dyDescent="0.25">
      <c r="A12" s="256" t="s">
        <v>187</v>
      </c>
      <c r="B12" s="256"/>
      <c r="C12" s="256"/>
      <c r="D12" s="256"/>
      <c r="E12" s="256"/>
      <c r="F12" s="256"/>
      <c r="G12" s="74"/>
      <c r="H12" s="74"/>
      <c r="I12" s="74"/>
      <c r="J12" s="74"/>
      <c r="K12" s="74"/>
      <c r="L12" s="74"/>
      <c r="M12" s="74"/>
      <c r="N12" s="74"/>
      <c r="O12" s="74"/>
      <c r="P12" s="74"/>
      <c r="Q12" s="74"/>
      <c r="R12" s="74"/>
      <c r="S12" s="74"/>
      <c r="T12" s="74"/>
      <c r="U12" s="74"/>
      <c r="V12" s="74"/>
    </row>
    <row r="13" spans="1:22" x14ac:dyDescent="0.25">
      <c r="A13" s="74" t="s">
        <v>175</v>
      </c>
      <c r="B13" s="256"/>
      <c r="C13" s="256"/>
      <c r="D13" s="256"/>
      <c r="E13" s="256"/>
      <c r="F13" s="256"/>
      <c r="G13" s="74"/>
      <c r="H13" s="74"/>
      <c r="I13" s="74"/>
      <c r="J13" s="74"/>
      <c r="K13" s="74"/>
      <c r="L13" s="74"/>
      <c r="M13" s="74"/>
      <c r="N13" s="74"/>
      <c r="O13" s="74"/>
      <c r="P13" s="74"/>
      <c r="Q13" s="74"/>
      <c r="R13" s="74"/>
      <c r="S13" s="74"/>
      <c r="T13" s="74"/>
      <c r="U13" s="74"/>
      <c r="V13" s="74"/>
    </row>
    <row r="14" spans="1:22" x14ac:dyDescent="0.25">
      <c r="A14" s="256" t="s">
        <v>161</v>
      </c>
      <c r="B14" s="256"/>
      <c r="C14" s="256"/>
      <c r="D14" s="256"/>
      <c r="E14" s="256"/>
      <c r="F14" s="256"/>
      <c r="G14" s="74"/>
      <c r="H14" s="74"/>
      <c r="I14" s="74"/>
      <c r="J14" s="74"/>
      <c r="K14" s="74"/>
      <c r="L14" s="74"/>
      <c r="M14" s="74"/>
      <c r="N14" s="74"/>
      <c r="O14" s="74"/>
      <c r="P14" s="74"/>
      <c r="Q14" s="74"/>
      <c r="R14" s="74"/>
      <c r="S14" s="74"/>
      <c r="T14" s="74"/>
      <c r="U14" s="74"/>
      <c r="V14" s="74"/>
    </row>
    <row r="15" spans="1:22" x14ac:dyDescent="0.25">
      <c r="A15" s="256" t="s">
        <v>162</v>
      </c>
      <c r="B15" s="256"/>
      <c r="C15" s="256"/>
      <c r="D15" s="256"/>
      <c r="E15" s="256"/>
      <c r="F15" s="256"/>
      <c r="G15" s="74"/>
      <c r="H15" s="74"/>
      <c r="I15" s="74"/>
      <c r="J15" s="74"/>
      <c r="K15" s="74"/>
      <c r="L15" s="74"/>
      <c r="M15" s="74"/>
      <c r="N15" s="74"/>
      <c r="O15" s="74"/>
      <c r="P15" s="74"/>
      <c r="Q15" s="74"/>
      <c r="R15" s="74"/>
      <c r="S15" s="74"/>
      <c r="T15" s="74"/>
      <c r="U15" s="74"/>
      <c r="V15" s="74"/>
    </row>
    <row r="16" spans="1:22" x14ac:dyDescent="0.25">
      <c r="A16" s="256"/>
      <c r="B16" s="256"/>
      <c r="C16" s="256"/>
      <c r="D16" s="256"/>
      <c r="E16" s="256"/>
      <c r="F16" s="256"/>
      <c r="G16" s="74"/>
      <c r="H16" s="74"/>
      <c r="I16" s="74"/>
      <c r="J16" s="74"/>
      <c r="K16" s="74"/>
      <c r="L16" s="74"/>
      <c r="M16" s="74"/>
      <c r="N16" s="74"/>
      <c r="O16" s="74"/>
      <c r="P16" s="74"/>
      <c r="Q16" s="74"/>
      <c r="R16" s="74"/>
      <c r="S16" s="74"/>
      <c r="T16" s="74"/>
      <c r="U16" s="74"/>
      <c r="V16" s="74"/>
    </row>
    <row r="17" spans="1:22" x14ac:dyDescent="0.25">
      <c r="A17" s="257" t="s">
        <v>153</v>
      </c>
      <c r="B17" s="256"/>
      <c r="C17" s="256"/>
      <c r="D17" s="256"/>
      <c r="E17" s="256"/>
      <c r="F17" s="256"/>
      <c r="G17" s="74"/>
      <c r="H17" s="74"/>
      <c r="I17" s="74"/>
      <c r="J17" s="74"/>
      <c r="K17" s="74"/>
      <c r="L17" s="74"/>
      <c r="M17" s="74"/>
      <c r="N17" s="74"/>
      <c r="O17" s="74"/>
      <c r="P17" s="74"/>
      <c r="Q17" s="74"/>
      <c r="R17" s="74"/>
      <c r="S17" s="74"/>
      <c r="T17" s="74"/>
      <c r="U17" s="74"/>
      <c r="V17" s="74"/>
    </row>
    <row r="18" spans="1:22" x14ac:dyDescent="0.25">
      <c r="A18" s="256"/>
      <c r="B18" s="256"/>
      <c r="C18" s="256"/>
      <c r="D18" s="256"/>
      <c r="E18" s="256"/>
      <c r="F18" s="256"/>
      <c r="G18" s="79"/>
      <c r="H18" s="292"/>
      <c r="I18" s="79"/>
      <c r="J18" s="79"/>
      <c r="K18" s="79"/>
      <c r="L18" s="74"/>
      <c r="M18" s="74"/>
      <c r="N18" s="74"/>
      <c r="O18" s="74"/>
      <c r="P18" s="74"/>
      <c r="Q18" s="74"/>
      <c r="R18" s="74"/>
      <c r="S18" s="74"/>
      <c r="T18" s="74"/>
      <c r="U18" s="74"/>
      <c r="V18" s="74"/>
    </row>
    <row r="19" spans="1:22" x14ac:dyDescent="0.25">
      <c r="A19" s="256" t="s">
        <v>158</v>
      </c>
      <c r="B19" s="74"/>
      <c r="C19" s="74"/>
      <c r="D19" s="74"/>
      <c r="E19" s="74"/>
      <c r="F19" s="74"/>
      <c r="G19" s="79"/>
      <c r="H19" s="292"/>
      <c r="I19" s="79"/>
      <c r="J19" s="79"/>
      <c r="K19" s="79"/>
      <c r="L19" s="74"/>
      <c r="M19" s="74"/>
      <c r="N19" s="74"/>
      <c r="O19" s="74"/>
      <c r="P19" s="74"/>
      <c r="Q19" s="74"/>
      <c r="R19" s="74"/>
      <c r="S19" s="74"/>
      <c r="T19" s="74"/>
      <c r="U19" s="74"/>
      <c r="V19" s="74"/>
    </row>
    <row r="20" spans="1:22" x14ac:dyDescent="0.25">
      <c r="A20" s="256" t="s">
        <v>159</v>
      </c>
      <c r="B20" s="74"/>
      <c r="C20" s="74"/>
      <c r="D20" s="74"/>
      <c r="E20" s="74"/>
      <c r="F20" s="74"/>
      <c r="G20" s="79"/>
      <c r="H20" s="292"/>
      <c r="I20" s="79"/>
      <c r="J20" s="79"/>
      <c r="K20" s="79"/>
      <c r="L20" s="74"/>
      <c r="M20" s="74"/>
      <c r="N20" s="74"/>
      <c r="O20" s="74"/>
      <c r="P20" s="74"/>
      <c r="Q20" s="74"/>
      <c r="R20" s="74"/>
      <c r="S20" s="74"/>
      <c r="T20" s="74"/>
      <c r="U20" s="74"/>
      <c r="V20" s="74"/>
    </row>
    <row r="21" spans="1:22" x14ac:dyDescent="0.25">
      <c r="A21" s="256" t="s">
        <v>160</v>
      </c>
      <c r="B21" s="74"/>
      <c r="C21" s="74"/>
      <c r="D21" s="74"/>
      <c r="E21" s="74"/>
      <c r="F21" s="74"/>
      <c r="G21" s="79"/>
      <c r="H21" s="292"/>
      <c r="I21" s="79"/>
      <c r="J21" s="79"/>
      <c r="K21" s="79"/>
      <c r="L21" s="74"/>
      <c r="M21" s="74"/>
      <c r="N21" s="74"/>
      <c r="O21" s="74"/>
      <c r="P21" s="74"/>
      <c r="Q21" s="74"/>
      <c r="R21" s="74"/>
      <c r="S21" s="74"/>
      <c r="T21" s="74"/>
      <c r="U21" s="74"/>
      <c r="V21" s="74"/>
    </row>
    <row r="22" spans="1:22" x14ac:dyDescent="0.25">
      <c r="A22" s="322"/>
      <c r="B22" s="322"/>
      <c r="C22" s="322"/>
      <c r="D22" s="322"/>
      <c r="E22" s="322"/>
      <c r="F22" s="74"/>
      <c r="G22" s="79"/>
      <c r="H22" s="292"/>
      <c r="I22" s="79"/>
      <c r="J22" s="79"/>
      <c r="K22" s="79"/>
      <c r="L22" s="74"/>
      <c r="M22" s="74"/>
      <c r="N22" s="74"/>
      <c r="O22" s="74"/>
      <c r="P22" s="74"/>
      <c r="Q22" s="74"/>
      <c r="R22" s="74"/>
      <c r="S22" s="74"/>
      <c r="T22" s="74"/>
      <c r="U22" s="74"/>
      <c r="V22" s="74"/>
    </row>
    <row r="23" spans="1:22" x14ac:dyDescent="0.25">
      <c r="A23" s="339"/>
      <c r="B23" s="339"/>
      <c r="C23" s="339"/>
      <c r="D23" s="339"/>
      <c r="E23" s="339"/>
      <c r="F23" s="74"/>
      <c r="G23" s="79"/>
      <c r="H23" s="292"/>
      <c r="I23" s="79"/>
      <c r="J23" s="79"/>
      <c r="K23" s="79"/>
      <c r="L23" s="74"/>
      <c r="M23" s="74"/>
      <c r="N23" s="74"/>
      <c r="O23" s="74"/>
      <c r="P23" s="74"/>
      <c r="Q23" s="74"/>
      <c r="R23" s="74"/>
      <c r="S23" s="74"/>
      <c r="T23" s="74"/>
      <c r="U23" s="74"/>
      <c r="V23" s="74"/>
    </row>
    <row r="24" spans="1:22" ht="15.75" x14ac:dyDescent="0.25">
      <c r="A24" s="335" t="s">
        <v>177</v>
      </c>
      <c r="B24" s="336"/>
      <c r="C24" s="519" t="s">
        <v>156</v>
      </c>
      <c r="D24" s="519"/>
      <c r="E24" s="519"/>
      <c r="F24" s="323"/>
      <c r="G24" s="79"/>
      <c r="H24" s="292"/>
      <c r="I24" s="79"/>
      <c r="J24" s="79"/>
      <c r="K24" s="79"/>
      <c r="L24" s="74"/>
      <c r="M24" s="74"/>
      <c r="N24" s="74"/>
      <c r="O24" s="74"/>
      <c r="P24" s="74"/>
      <c r="Q24" s="74"/>
      <c r="R24" s="74"/>
      <c r="S24" s="74"/>
      <c r="T24" s="74"/>
      <c r="U24" s="74"/>
      <c r="V24" s="74"/>
    </row>
    <row r="25" spans="1:22" x14ac:dyDescent="0.25">
      <c r="A25" s="337" t="s">
        <v>163</v>
      </c>
      <c r="B25" s="338"/>
      <c r="C25" s="338"/>
      <c r="D25" s="338"/>
      <c r="E25" s="338"/>
      <c r="F25" s="321"/>
      <c r="G25" s="79"/>
      <c r="H25" s="292"/>
      <c r="I25" s="79"/>
      <c r="J25" s="79"/>
      <c r="K25" s="79"/>
      <c r="L25" s="74"/>
      <c r="M25" s="74"/>
      <c r="N25" s="74"/>
      <c r="O25" s="74"/>
      <c r="P25" s="74"/>
      <c r="Q25" s="74"/>
      <c r="R25" s="74"/>
      <c r="S25" s="74"/>
      <c r="T25" s="74"/>
      <c r="U25" s="74"/>
      <c r="V25" s="74"/>
    </row>
    <row r="26" spans="1:22" x14ac:dyDescent="0.25">
      <c r="A26" s="339"/>
      <c r="B26" s="339"/>
      <c r="C26" s="339"/>
      <c r="D26" s="339"/>
      <c r="E26" s="339"/>
      <c r="F26" s="324"/>
      <c r="G26" s="79"/>
      <c r="H26" s="292"/>
      <c r="I26" s="79"/>
      <c r="J26" s="79"/>
      <c r="K26" s="79"/>
      <c r="L26" s="74"/>
      <c r="M26" s="74"/>
      <c r="N26" s="74"/>
      <c r="O26" s="74"/>
      <c r="P26" s="74"/>
      <c r="Q26" s="74"/>
      <c r="R26" s="74"/>
      <c r="S26" s="74"/>
      <c r="T26" s="74"/>
      <c r="U26" s="74"/>
      <c r="V26" s="74"/>
    </row>
    <row r="27" spans="1:22" x14ac:dyDescent="0.25">
      <c r="A27" s="348" t="s">
        <v>178</v>
      </c>
      <c r="B27" s="339"/>
      <c r="C27" s="339"/>
      <c r="D27" s="339"/>
      <c r="E27" s="339"/>
      <c r="F27" s="324"/>
      <c r="G27" s="79"/>
      <c r="H27" s="292"/>
      <c r="I27" s="79"/>
      <c r="J27" s="79"/>
      <c r="K27" s="79"/>
      <c r="L27" s="74"/>
      <c r="M27" s="74"/>
      <c r="N27" s="74"/>
      <c r="O27" s="74"/>
      <c r="P27" s="74"/>
      <c r="Q27" s="74"/>
      <c r="R27" s="74"/>
      <c r="S27" s="74"/>
      <c r="T27" s="74"/>
      <c r="U27" s="74"/>
      <c r="V27" s="74"/>
    </row>
    <row r="28" spans="1:22" x14ac:dyDescent="0.25">
      <c r="A28" s="340"/>
      <c r="B28" s="340"/>
      <c r="C28" s="340"/>
      <c r="D28" s="340"/>
      <c r="E28" s="340"/>
      <c r="F28" s="324"/>
      <c r="G28" s="79"/>
      <c r="H28" s="292"/>
      <c r="I28" s="79"/>
      <c r="J28" s="79"/>
      <c r="K28" s="79"/>
      <c r="L28" s="74"/>
      <c r="M28" s="74"/>
      <c r="N28" s="74"/>
      <c r="O28" s="74"/>
      <c r="P28" s="74"/>
      <c r="Q28" s="74"/>
      <c r="R28" s="74"/>
      <c r="S28" s="74"/>
      <c r="T28" s="74"/>
      <c r="U28" s="74"/>
      <c r="V28" s="74"/>
    </row>
    <row r="29" spans="1:22" x14ac:dyDescent="0.25">
      <c r="A29" s="307"/>
      <c r="B29" s="256"/>
      <c r="C29" s="256"/>
      <c r="D29" s="256"/>
      <c r="E29" s="256"/>
      <c r="F29" s="256"/>
      <c r="G29" s="79"/>
      <c r="H29" s="292"/>
      <c r="I29" s="79"/>
      <c r="J29" s="79"/>
      <c r="K29" s="79"/>
      <c r="L29" s="74"/>
      <c r="M29" s="74"/>
      <c r="N29" s="74"/>
      <c r="O29" s="74"/>
      <c r="P29" s="74"/>
      <c r="Q29" s="74"/>
      <c r="R29" s="74"/>
      <c r="S29" s="74"/>
      <c r="T29" s="74"/>
      <c r="U29" s="74"/>
      <c r="V29" s="74"/>
    </row>
    <row r="30" spans="1:22" x14ac:dyDescent="0.25">
      <c r="A30" s="521" t="s">
        <v>174</v>
      </c>
      <c r="B30" s="522"/>
      <c r="C30" s="522"/>
      <c r="D30" s="523"/>
      <c r="E30" s="344"/>
      <c r="F30" s="256"/>
      <c r="G30" s="79"/>
      <c r="H30" s="292"/>
      <c r="I30" s="79"/>
      <c r="J30" s="79"/>
      <c r="K30" s="79"/>
      <c r="L30" s="74"/>
      <c r="M30" s="74"/>
      <c r="N30" s="74"/>
      <c r="O30" s="74"/>
      <c r="P30" s="74"/>
      <c r="Q30" s="74"/>
      <c r="R30" s="74"/>
      <c r="S30" s="74"/>
      <c r="T30" s="74"/>
      <c r="U30" s="74"/>
      <c r="V30" s="74"/>
    </row>
    <row r="31" spans="1:22" ht="15" customHeight="1" x14ac:dyDescent="0.25">
      <c r="A31" s="520" t="s">
        <v>176</v>
      </c>
      <c r="B31" s="250"/>
      <c r="C31" s="250"/>
      <c r="D31" s="251"/>
      <c r="E31" s="345"/>
      <c r="F31" s="256"/>
      <c r="G31" s="79"/>
      <c r="H31" s="292"/>
      <c r="I31" s="79"/>
      <c r="J31" s="79"/>
      <c r="K31" s="79"/>
      <c r="L31" s="74"/>
      <c r="M31" s="74"/>
      <c r="N31" s="74"/>
      <c r="O31" s="74"/>
      <c r="P31" s="74"/>
      <c r="Q31" s="74"/>
      <c r="R31" s="74"/>
      <c r="S31" s="74"/>
      <c r="T31" s="74"/>
      <c r="U31" s="74"/>
      <c r="V31" s="74"/>
    </row>
    <row r="32" spans="1:22" x14ac:dyDescent="0.25">
      <c r="A32" s="520"/>
      <c r="B32" s="250"/>
      <c r="C32" s="250"/>
      <c r="D32" s="251"/>
      <c r="E32" s="333"/>
      <c r="F32" s="256"/>
      <c r="G32" s="79"/>
      <c r="H32" s="292"/>
      <c r="I32" s="79"/>
      <c r="J32" s="79"/>
      <c r="K32" s="79"/>
      <c r="L32" s="74"/>
      <c r="M32" s="74"/>
      <c r="N32" s="74"/>
      <c r="O32" s="74"/>
      <c r="P32" s="74"/>
      <c r="Q32" s="74"/>
      <c r="R32" s="74"/>
      <c r="S32" s="74"/>
      <c r="T32" s="74"/>
      <c r="U32" s="74"/>
      <c r="V32" s="74"/>
    </row>
    <row r="33" spans="1:107" x14ac:dyDescent="0.25">
      <c r="A33" s="520"/>
      <c r="B33" s="325"/>
      <c r="C33" s="326"/>
      <c r="D33" s="251"/>
      <c r="E33" s="333"/>
      <c r="F33" s="256"/>
      <c r="G33" s="79"/>
      <c r="H33" s="292"/>
      <c r="I33" s="79"/>
      <c r="J33" s="79"/>
      <c r="K33" s="79"/>
      <c r="L33" s="74"/>
      <c r="M33" s="74"/>
      <c r="N33" s="74"/>
      <c r="O33" s="74"/>
      <c r="P33" s="74"/>
      <c r="Q33" s="74"/>
      <c r="R33" s="74"/>
      <c r="S33" s="74"/>
      <c r="T33" s="74"/>
      <c r="U33" s="74"/>
      <c r="V33" s="74"/>
    </row>
    <row r="34" spans="1:107" x14ac:dyDescent="0.25">
      <c r="A34" s="520"/>
      <c r="B34" s="249"/>
      <c r="C34" s="250"/>
      <c r="D34" s="251"/>
      <c r="E34" s="333"/>
      <c r="F34" s="256"/>
      <c r="G34" s="79"/>
      <c r="H34" s="292"/>
      <c r="I34" s="79"/>
      <c r="J34" s="79"/>
      <c r="K34" s="79"/>
      <c r="L34" s="74"/>
      <c r="M34" s="74"/>
      <c r="N34" s="74"/>
      <c r="O34" s="74"/>
      <c r="P34" s="74"/>
      <c r="Q34" s="74"/>
      <c r="R34" s="74"/>
      <c r="S34" s="74"/>
      <c r="T34" s="74"/>
      <c r="U34" s="74"/>
      <c r="V34" s="74"/>
    </row>
    <row r="35" spans="1:107" x14ac:dyDescent="0.25">
      <c r="A35" s="520"/>
      <c r="B35" s="249"/>
      <c r="C35" s="250"/>
      <c r="D35" s="251"/>
      <c r="E35" s="333"/>
      <c r="F35" s="256"/>
      <c r="G35" s="79"/>
      <c r="H35" s="292"/>
      <c r="I35" s="79"/>
      <c r="J35" s="79"/>
      <c r="K35" s="79"/>
      <c r="L35" s="74"/>
      <c r="M35" s="74"/>
      <c r="N35" s="74"/>
      <c r="O35" s="74"/>
      <c r="P35" s="74"/>
      <c r="Q35" s="74"/>
      <c r="R35" s="74"/>
      <c r="S35" s="74"/>
      <c r="T35" s="74"/>
      <c r="U35" s="74"/>
      <c r="V35" s="74"/>
    </row>
    <row r="36" spans="1:107" x14ac:dyDescent="0.25">
      <c r="A36" s="520"/>
      <c r="B36" s="327"/>
      <c r="C36" s="328"/>
      <c r="D36" s="251"/>
      <c r="E36" s="333"/>
      <c r="F36" s="256"/>
      <c r="G36" s="79"/>
      <c r="H36" s="292"/>
      <c r="I36" s="79"/>
      <c r="J36" s="79"/>
      <c r="K36" s="79"/>
      <c r="L36" s="74"/>
      <c r="M36" s="74"/>
      <c r="N36" s="74"/>
      <c r="O36" s="74"/>
      <c r="P36" s="74"/>
      <c r="Q36" s="74"/>
      <c r="R36" s="74"/>
      <c r="S36" s="74"/>
      <c r="T36" s="74"/>
      <c r="U36" s="74"/>
      <c r="V36" s="74"/>
    </row>
    <row r="37" spans="1:107" x14ac:dyDescent="0.25">
      <c r="A37" s="520"/>
      <c r="B37" s="249"/>
      <c r="C37" s="250"/>
      <c r="D37" s="251"/>
      <c r="E37" s="333"/>
      <c r="F37" s="256"/>
      <c r="G37" s="79"/>
      <c r="H37" s="292"/>
      <c r="I37" s="79"/>
      <c r="J37" s="79"/>
      <c r="K37" s="79"/>
      <c r="L37" s="74"/>
      <c r="M37" s="74"/>
      <c r="N37" s="74"/>
      <c r="O37" s="74"/>
      <c r="P37" s="74"/>
      <c r="Q37" s="74"/>
      <c r="R37" s="74"/>
      <c r="S37" s="74"/>
      <c r="T37" s="74"/>
      <c r="U37" s="74"/>
      <c r="V37" s="74"/>
    </row>
    <row r="38" spans="1:107" x14ac:dyDescent="0.25">
      <c r="A38" s="520"/>
      <c r="B38" s="329"/>
      <c r="C38" s="330"/>
      <c r="D38" s="251"/>
      <c r="E38" s="333"/>
      <c r="F38" s="256"/>
      <c r="G38" s="343" t="s">
        <v>180</v>
      </c>
      <c r="H38" s="292"/>
      <c r="I38" s="79"/>
      <c r="J38" s="79"/>
      <c r="K38" s="79"/>
      <c r="L38" s="74"/>
      <c r="M38" s="74"/>
      <c r="N38" s="74"/>
      <c r="O38" s="74"/>
      <c r="P38" s="74"/>
      <c r="Q38" s="74"/>
      <c r="R38" s="74"/>
      <c r="S38" s="74"/>
      <c r="T38" s="74"/>
      <c r="U38" s="74"/>
      <c r="V38" s="74"/>
    </row>
    <row r="39" spans="1:107" x14ac:dyDescent="0.25">
      <c r="A39" s="520"/>
      <c r="B39" s="249"/>
      <c r="C39" s="250"/>
      <c r="D39" s="251"/>
      <c r="E39" s="333"/>
      <c r="F39" s="256"/>
      <c r="G39" s="79"/>
      <c r="H39" s="292"/>
      <c r="I39" s="79"/>
      <c r="J39" s="79"/>
      <c r="K39" s="79"/>
      <c r="L39" s="74"/>
      <c r="M39" s="74"/>
      <c r="N39" s="74"/>
      <c r="O39" s="74"/>
      <c r="P39" s="74"/>
      <c r="Q39" s="74"/>
      <c r="R39" s="74"/>
      <c r="S39" s="74"/>
      <c r="T39" s="74"/>
      <c r="U39" s="74"/>
      <c r="V39" s="74"/>
    </row>
    <row r="40" spans="1:107" x14ac:dyDescent="0.25">
      <c r="A40" s="520"/>
      <c r="B40" s="249"/>
      <c r="C40" s="250"/>
      <c r="D40" s="251"/>
      <c r="E40" s="333"/>
      <c r="F40" s="256"/>
      <c r="G40" s="79"/>
      <c r="H40" s="292"/>
      <c r="I40" s="79"/>
      <c r="J40" s="79"/>
      <c r="K40" s="79"/>
      <c r="L40" s="74"/>
      <c r="M40" s="74"/>
      <c r="N40" s="74"/>
      <c r="O40" s="74"/>
      <c r="P40" s="74"/>
      <c r="Q40" s="74"/>
      <c r="R40" s="74"/>
      <c r="S40" s="74"/>
      <c r="T40" s="74"/>
      <c r="U40" s="74"/>
      <c r="V40" s="74"/>
    </row>
    <row r="41" spans="1:107" x14ac:dyDescent="0.25">
      <c r="A41" s="520"/>
      <c r="B41" s="249"/>
      <c r="C41" s="250"/>
      <c r="D41" s="251"/>
      <c r="E41" s="333"/>
      <c r="F41" s="256"/>
      <c r="G41" s="79"/>
      <c r="H41" s="292"/>
      <c r="I41" s="79"/>
      <c r="J41" s="79"/>
      <c r="K41" s="79"/>
      <c r="L41" s="74"/>
      <c r="M41" s="74"/>
      <c r="N41" s="74"/>
      <c r="O41" s="74"/>
      <c r="P41" s="74"/>
      <c r="Q41" s="74"/>
      <c r="R41" s="74"/>
      <c r="S41" s="74"/>
      <c r="T41" s="74"/>
      <c r="U41" s="74"/>
      <c r="V41" s="74"/>
    </row>
    <row r="42" spans="1:107" x14ac:dyDescent="0.25">
      <c r="A42" s="520"/>
      <c r="B42" s="331"/>
      <c r="C42" s="332"/>
      <c r="D42" s="251"/>
      <c r="E42" s="333"/>
      <c r="F42" s="256"/>
      <c r="G42" s="79"/>
      <c r="H42" s="292"/>
      <c r="I42" s="79"/>
      <c r="J42" s="79"/>
      <c r="K42" s="79"/>
      <c r="L42" s="74"/>
      <c r="M42" s="74"/>
      <c r="N42" s="74"/>
      <c r="O42" s="74"/>
      <c r="P42" s="74"/>
      <c r="Q42" s="74"/>
      <c r="R42" s="74"/>
      <c r="S42" s="74"/>
      <c r="T42" s="74"/>
      <c r="U42" s="74"/>
      <c r="V42" s="74"/>
    </row>
    <row r="43" spans="1:107" x14ac:dyDescent="0.25">
      <c r="A43" s="252"/>
      <c r="B43" s="293"/>
      <c r="C43" s="253"/>
      <c r="D43" s="254"/>
      <c r="E43" s="333"/>
      <c r="F43" s="256"/>
      <c r="G43" s="79"/>
      <c r="H43" s="292"/>
      <c r="I43" s="79"/>
      <c r="J43" s="79"/>
      <c r="K43" s="79"/>
      <c r="L43" s="74"/>
      <c r="M43" s="74"/>
      <c r="N43" s="74"/>
      <c r="O43" s="74"/>
      <c r="P43" s="74"/>
      <c r="Q43" s="74"/>
      <c r="R43" s="74"/>
      <c r="S43" s="74"/>
      <c r="T43" s="74"/>
      <c r="U43" s="74"/>
      <c r="V43" s="74"/>
    </row>
    <row r="44" spans="1:107" x14ac:dyDescent="0.25">
      <c r="A44" s="256"/>
      <c r="B44" s="256"/>
      <c r="C44" s="256"/>
      <c r="D44" s="256"/>
      <c r="E44" s="256"/>
      <c r="F44" s="256"/>
      <c r="G44" s="74"/>
      <c r="H44" s="74"/>
      <c r="I44" s="74"/>
      <c r="J44" s="74"/>
      <c r="K44" s="74"/>
      <c r="L44" s="74"/>
      <c r="M44" s="74"/>
      <c r="N44" s="74"/>
      <c r="O44" s="74"/>
      <c r="P44" s="74"/>
      <c r="Q44" s="74"/>
      <c r="R44" s="74"/>
      <c r="S44" s="74"/>
      <c r="T44" s="74"/>
      <c r="U44" s="74"/>
      <c r="V44" s="74"/>
    </row>
    <row r="45" spans="1:107" ht="18.75" x14ac:dyDescent="0.25">
      <c r="A45" s="190" t="s">
        <v>147</v>
      </c>
      <c r="B45" s="191"/>
      <c r="C45" s="149"/>
      <c r="D45" s="149"/>
      <c r="E45" s="149"/>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c r="CF45" s="144"/>
      <c r="CG45" s="144"/>
      <c r="CH45" s="144"/>
      <c r="CI45" s="144"/>
      <c r="CJ45" s="144"/>
      <c r="CK45" s="144"/>
      <c r="CL45" s="144"/>
      <c r="CM45" s="144"/>
      <c r="CN45" s="144"/>
      <c r="CO45" s="144"/>
      <c r="CP45" s="144"/>
      <c r="CQ45" s="144"/>
      <c r="CR45" s="144"/>
      <c r="CS45" s="144"/>
      <c r="CT45" s="144"/>
      <c r="CU45" s="144"/>
      <c r="CV45" s="144"/>
      <c r="CW45" s="144"/>
      <c r="CX45" s="144"/>
      <c r="CY45" s="144"/>
      <c r="CZ45" s="144"/>
      <c r="DA45" s="144"/>
      <c r="DB45" s="144"/>
      <c r="DC45" s="144"/>
    </row>
    <row r="46" spans="1:107" ht="16.5" thickBot="1" x14ac:dyDescent="0.3">
      <c r="A46" s="524" t="s">
        <v>130</v>
      </c>
      <c r="B46" s="180"/>
      <c r="C46" s="50"/>
      <c r="D46" s="50"/>
      <c r="E46" s="50"/>
      <c r="F46" s="50"/>
      <c r="G46" s="50"/>
      <c r="H46" s="50"/>
      <c r="I46" s="50"/>
      <c r="J46" s="50"/>
      <c r="K46" s="50"/>
      <c r="L46" s="50"/>
      <c r="M46" s="50"/>
    </row>
    <row r="47" spans="1:107" ht="21.75" thickBot="1" x14ac:dyDescent="0.35">
      <c r="A47" s="525"/>
      <c r="B47" s="193" t="s">
        <v>125</v>
      </c>
      <c r="C47" s="196"/>
      <c r="D47" s="196"/>
      <c r="E47" s="226" t="s">
        <v>127</v>
      </c>
      <c r="F47" s="258">
        <v>2017</v>
      </c>
      <c r="J47" s="50"/>
      <c r="K47" s="50"/>
      <c r="L47" s="50"/>
      <c r="M47" s="50"/>
      <c r="N47" s="50"/>
      <c r="O47" s="50"/>
      <c r="P47" s="50"/>
      <c r="Q47" s="50"/>
      <c r="R47" s="50"/>
      <c r="S47" s="50"/>
    </row>
    <row r="48" spans="1:107" ht="18" thickBot="1" x14ac:dyDescent="0.35">
      <c r="A48" s="525"/>
      <c r="B48" s="194"/>
      <c r="C48" s="181"/>
      <c r="D48" s="181"/>
      <c r="E48" s="227"/>
      <c r="F48" s="24"/>
      <c r="H48" s="183"/>
      <c r="I48" s="184"/>
      <c r="J48" s="50"/>
      <c r="K48" s="50"/>
      <c r="L48" s="50"/>
      <c r="M48" s="50"/>
      <c r="N48" s="50"/>
      <c r="O48" s="50"/>
      <c r="P48" s="50"/>
      <c r="Q48" s="50"/>
      <c r="R48" s="50"/>
      <c r="S48" s="50"/>
    </row>
    <row r="49" spans="1:107" ht="21.75" thickBot="1" x14ac:dyDescent="0.4">
      <c r="A49" s="525"/>
      <c r="B49" s="193" t="s">
        <v>126</v>
      </c>
      <c r="C49" s="195"/>
      <c r="D49" s="181"/>
      <c r="E49" s="226" t="s">
        <v>128</v>
      </c>
      <c r="F49" s="259"/>
      <c r="G49" s="229" t="s">
        <v>146</v>
      </c>
      <c r="H49" s="183"/>
      <c r="I49" s="184"/>
      <c r="J49" s="50"/>
      <c r="K49" s="50"/>
      <c r="L49" s="50"/>
      <c r="M49" s="50"/>
      <c r="N49" s="50"/>
      <c r="O49" s="50"/>
      <c r="P49" s="50"/>
      <c r="Q49" s="50"/>
      <c r="R49" s="50"/>
      <c r="S49" s="50"/>
    </row>
    <row r="50" spans="1:107" ht="21.75" customHeight="1" x14ac:dyDescent="0.3">
      <c r="A50" s="525"/>
      <c r="B50" s="50"/>
      <c r="C50" s="181"/>
      <c r="D50" s="181"/>
      <c r="E50" s="182"/>
      <c r="F50" s="50"/>
      <c r="G50" s="50"/>
      <c r="H50" s="50"/>
      <c r="I50" s="50"/>
      <c r="J50" s="50"/>
      <c r="K50" s="50"/>
      <c r="L50" s="50"/>
      <c r="M50" s="50"/>
      <c r="N50" s="50"/>
      <c r="O50" s="50"/>
      <c r="P50" s="50"/>
      <c r="Q50" s="50"/>
      <c r="R50" s="50"/>
    </row>
    <row r="51" spans="1:107" ht="19.5" thickBot="1" x14ac:dyDescent="0.3">
      <c r="A51" s="190" t="s">
        <v>148</v>
      </c>
      <c r="B51" s="191"/>
      <c r="C51" s="144"/>
      <c r="D51" s="148"/>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c r="CF51" s="144"/>
      <c r="CG51" s="144"/>
      <c r="CH51" s="144"/>
      <c r="CI51" s="144"/>
      <c r="CJ51" s="144"/>
      <c r="CK51" s="144"/>
      <c r="CL51" s="144"/>
      <c r="CM51" s="144"/>
      <c r="CN51" s="144"/>
      <c r="CO51" s="144"/>
      <c r="CP51" s="144"/>
      <c r="CQ51" s="144"/>
      <c r="CR51" s="144"/>
      <c r="CS51" s="144"/>
      <c r="CT51" s="144"/>
      <c r="CU51" s="144"/>
      <c r="CV51" s="144"/>
      <c r="CW51" s="144"/>
      <c r="CX51" s="144"/>
      <c r="CY51" s="144"/>
      <c r="CZ51" s="144"/>
      <c r="DA51" s="144"/>
      <c r="DB51" s="144"/>
      <c r="DC51" s="144"/>
    </row>
    <row r="52" spans="1:107" x14ac:dyDescent="0.25">
      <c r="A52" s="526" t="s">
        <v>188</v>
      </c>
      <c r="B52" s="74"/>
      <c r="C52" s="74"/>
      <c r="D52" s="74"/>
      <c r="E52" s="74"/>
      <c r="F52" s="74"/>
      <c r="G52" s="74"/>
      <c r="H52" s="74"/>
      <c r="I52" s="74"/>
      <c r="J52" s="74"/>
      <c r="K52" s="74"/>
      <c r="L52" s="74"/>
      <c r="M52" s="74"/>
      <c r="N52" s="74"/>
      <c r="O52" s="74"/>
      <c r="P52" s="208" t="s">
        <v>96</v>
      </c>
      <c r="Q52" s="99"/>
      <c r="R52" s="99"/>
      <c r="S52" s="99"/>
      <c r="T52" s="99"/>
      <c r="U52" s="99"/>
      <c r="V52" s="100"/>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row>
    <row r="53" spans="1:107" ht="15.75" thickBot="1" x14ac:dyDescent="0.3">
      <c r="A53" s="526"/>
      <c r="B53" s="74"/>
      <c r="C53" s="74"/>
      <c r="D53" s="74"/>
      <c r="E53" s="74"/>
      <c r="F53" s="74"/>
      <c r="G53" s="74"/>
      <c r="H53" s="75" t="str">
        <f>IF(COUNTIF(I72:DA72,"x")&gt;1,"ACHTUNG: Sie haben in Block 1 und 2 mehr als 1 Bundesland ausgewählt. Bitte nur 1 Bundesland markieren.","")</f>
        <v/>
      </c>
      <c r="I53" s="74"/>
      <c r="J53" s="74"/>
      <c r="K53" s="74"/>
      <c r="L53" s="74"/>
      <c r="M53" s="74"/>
      <c r="N53" s="74"/>
      <c r="O53" s="74"/>
      <c r="P53" s="101" t="s">
        <v>94</v>
      </c>
      <c r="Q53" s="61"/>
      <c r="R53" s="61"/>
      <c r="S53" s="61"/>
      <c r="T53" s="61"/>
      <c r="U53" s="61"/>
      <c r="V53" s="102"/>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row>
    <row r="54" spans="1:107" ht="15.75" thickBot="1" x14ac:dyDescent="0.3">
      <c r="A54" s="526"/>
      <c r="B54" s="74"/>
      <c r="C54" s="74"/>
      <c r="D54" s="74"/>
      <c r="E54" s="74"/>
      <c r="F54" s="74"/>
      <c r="G54" s="74"/>
      <c r="H54" s="206" t="s">
        <v>95</v>
      </c>
      <c r="I54" s="90"/>
      <c r="J54" s="91"/>
      <c r="K54" s="91"/>
      <c r="L54" s="91"/>
      <c r="M54" s="91"/>
      <c r="N54" s="92"/>
      <c r="O54" s="74"/>
      <c r="P54" s="103"/>
      <c r="Q54" s="61"/>
      <c r="R54" s="61"/>
      <c r="S54" s="61"/>
      <c r="T54" s="61"/>
      <c r="U54" s="61"/>
      <c r="V54" s="102"/>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row>
    <row r="55" spans="1:107" ht="15.75" thickBot="1" x14ac:dyDescent="0.3">
      <c r="A55" s="526"/>
      <c r="B55" s="74"/>
      <c r="C55" s="209" t="s">
        <v>131</v>
      </c>
      <c r="D55" s="210"/>
      <c r="E55" s="210"/>
      <c r="F55" s="211"/>
      <c r="G55" s="74"/>
      <c r="H55" s="93" t="s">
        <v>94</v>
      </c>
      <c r="I55" s="94"/>
      <c r="J55" s="64"/>
      <c r="K55" s="64"/>
      <c r="L55" s="64"/>
      <c r="M55" s="64"/>
      <c r="N55" s="95"/>
      <c r="O55" s="82"/>
      <c r="P55" s="103"/>
      <c r="Q55" s="61" t="s">
        <v>101</v>
      </c>
      <c r="R55" s="61"/>
      <c r="S55" s="61"/>
      <c r="T55" s="61"/>
      <c r="U55" s="61"/>
      <c r="V55" s="102"/>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85"/>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4"/>
      <c r="DC55" s="74"/>
    </row>
    <row r="56" spans="1:107" x14ac:dyDescent="0.25">
      <c r="A56" s="526"/>
      <c r="B56" s="74"/>
      <c r="C56" s="471" t="s">
        <v>103</v>
      </c>
      <c r="D56" s="472"/>
      <c r="E56" s="472"/>
      <c r="F56" s="473"/>
      <c r="G56" s="74"/>
      <c r="H56" s="96"/>
      <c r="I56" s="94"/>
      <c r="J56" s="64"/>
      <c r="K56" s="64"/>
      <c r="L56" s="64"/>
      <c r="M56" s="64"/>
      <c r="N56" s="95"/>
      <c r="O56" s="74"/>
      <c r="P56" s="103"/>
      <c r="Q56" s="248" t="s">
        <v>100</v>
      </c>
      <c r="R56" s="467" t="str">
        <f>IF($BG$72="x",BG73,IF($BM$72="x",BM73,IF($BS$72="x",BS73,IF($BY$72="x",BY73,IF($CE$72="x",CE73,IF($CK$72="x",CK73,IF($CQ$72="x",CQ73,IF($CW$72="x",CW73,"keine Auswahl"))))))))</f>
        <v>Sachsen-Anhalt</v>
      </c>
      <c r="S56" s="467"/>
      <c r="T56" s="467"/>
      <c r="U56" s="468"/>
      <c r="V56" s="102"/>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85"/>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4"/>
      <c r="DC56" s="74"/>
    </row>
    <row r="57" spans="1:107" x14ac:dyDescent="0.25">
      <c r="A57" s="526"/>
      <c r="B57" s="74"/>
      <c r="C57" s="474" t="str">
        <f>IF(J58&lt;&gt;"keine Auswahl",J58,IF(R56&lt;&gt;"keine Auswahl",R56,"keine Auswahl"))</f>
        <v>Sachsen-Anhalt</v>
      </c>
      <c r="D57" s="475"/>
      <c r="E57" s="475"/>
      <c r="F57" s="476"/>
      <c r="G57" s="74"/>
      <c r="H57" s="96"/>
      <c r="I57" s="94" t="s">
        <v>99</v>
      </c>
      <c r="J57" s="64"/>
      <c r="K57" s="64"/>
      <c r="L57" s="64"/>
      <c r="M57" s="64"/>
      <c r="N57" s="95"/>
      <c r="O57" s="74"/>
      <c r="P57" s="103"/>
      <c r="Q57" s="61"/>
      <c r="R57" s="61"/>
      <c r="S57" s="61"/>
      <c r="T57" s="61"/>
      <c r="U57" s="61"/>
      <c r="V57" s="102"/>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85"/>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4"/>
      <c r="DC57" s="74"/>
    </row>
    <row r="58" spans="1:107" s="50" customFormat="1" x14ac:dyDescent="0.25">
      <c r="A58" s="526"/>
      <c r="B58" s="74"/>
      <c r="C58" s="70"/>
      <c r="D58" s="71" t="s">
        <v>26</v>
      </c>
      <c r="E58" s="71" t="s">
        <v>27</v>
      </c>
      <c r="F58" s="72" t="s">
        <v>28</v>
      </c>
      <c r="G58" s="74"/>
      <c r="H58" s="96"/>
      <c r="I58" s="247" t="s">
        <v>100</v>
      </c>
      <c r="J58" s="481" t="str">
        <f>IF($I$72="x",I73,IF($O$72="x",O73,IF($U$72="x",U73,IF($AA$72="x",AA73,IF($AG$72="x",AG73,IF($AM$72="x",AM73,IF($AS$72="x",AS73,IF($AY$72="x",AY73,"keine Auswahl"))))))))</f>
        <v>keine Auswahl</v>
      </c>
      <c r="K58" s="481"/>
      <c r="L58" s="467"/>
      <c r="M58" s="468"/>
      <c r="N58" s="95"/>
      <c r="O58" s="79"/>
      <c r="P58" s="104"/>
      <c r="Q58" s="53" t="s">
        <v>26</v>
      </c>
      <c r="R58" s="466" t="s">
        <v>27</v>
      </c>
      <c r="S58" s="466"/>
      <c r="T58" s="470" t="s">
        <v>93</v>
      </c>
      <c r="U58" s="470"/>
      <c r="V58" s="105"/>
      <c r="W58" s="83"/>
      <c r="X58" s="83"/>
      <c r="Y58" s="83"/>
      <c r="Z58" s="79"/>
      <c r="AA58" s="79"/>
      <c r="AB58" s="461"/>
      <c r="AC58" s="461"/>
      <c r="AD58" s="461"/>
      <c r="AE58" s="461"/>
      <c r="AF58" s="79"/>
      <c r="AG58" s="79"/>
      <c r="AH58" s="461"/>
      <c r="AI58" s="461"/>
      <c r="AJ58" s="461"/>
      <c r="AK58" s="461"/>
      <c r="AL58" s="79"/>
      <c r="AM58" s="79"/>
      <c r="AN58" s="461"/>
      <c r="AO58" s="461"/>
      <c r="AP58" s="461"/>
      <c r="AQ58" s="461"/>
      <c r="AR58" s="79"/>
      <c r="AS58" s="79"/>
      <c r="AT58" s="461"/>
      <c r="AU58" s="461"/>
      <c r="AV58" s="461"/>
      <c r="AW58" s="461"/>
      <c r="AX58" s="79"/>
      <c r="AY58" s="79"/>
      <c r="AZ58" s="461"/>
      <c r="BA58" s="461"/>
      <c r="BB58" s="461"/>
      <c r="BC58" s="461"/>
      <c r="BD58" s="74"/>
      <c r="BE58" s="74"/>
      <c r="BF58" s="74"/>
      <c r="BG58" s="79"/>
      <c r="BH58" s="461"/>
      <c r="BI58" s="461"/>
      <c r="BJ58" s="461"/>
      <c r="BK58" s="461"/>
      <c r="BL58" s="79"/>
      <c r="BM58" s="79"/>
      <c r="BN58" s="461"/>
      <c r="BO58" s="461"/>
      <c r="BP58" s="461"/>
      <c r="BQ58" s="461"/>
      <c r="BR58" s="79"/>
      <c r="BS58" s="79"/>
      <c r="BT58" s="461"/>
      <c r="BU58" s="461"/>
      <c r="BV58" s="461"/>
      <c r="BW58" s="461"/>
      <c r="BX58" s="79"/>
      <c r="BY58" s="79"/>
      <c r="BZ58" s="461"/>
      <c r="CA58" s="461"/>
      <c r="CB58" s="461"/>
      <c r="CC58" s="461"/>
      <c r="CD58" s="79"/>
      <c r="CE58" s="79"/>
      <c r="CF58" s="461"/>
      <c r="CG58" s="461"/>
      <c r="CH58" s="461"/>
      <c r="CI58" s="461"/>
      <c r="CJ58" s="79"/>
      <c r="CK58" s="79"/>
      <c r="CL58" s="461"/>
      <c r="CM58" s="461"/>
      <c r="CN58" s="461"/>
      <c r="CO58" s="461"/>
      <c r="CP58" s="79"/>
      <c r="CQ58" s="79"/>
      <c r="CR58" s="461"/>
      <c r="CS58" s="461"/>
      <c r="CT58" s="461"/>
      <c r="CU58" s="461"/>
      <c r="CV58" s="79"/>
      <c r="CW58" s="79"/>
      <c r="CX58" s="461"/>
      <c r="CY58" s="461"/>
      <c r="CZ58" s="461"/>
      <c r="DA58" s="461"/>
      <c r="DB58" s="74"/>
      <c r="DC58" s="74"/>
    </row>
    <row r="59" spans="1:107" s="50" customFormat="1" x14ac:dyDescent="0.25">
      <c r="A59" s="526"/>
      <c r="B59" s="74"/>
      <c r="C59" s="480" t="s">
        <v>97</v>
      </c>
      <c r="D59" s="54">
        <f>VALUE(F59&amp;Kalenderjahr)</f>
        <v>42736</v>
      </c>
      <c r="E59" s="73" t="s">
        <v>22</v>
      </c>
      <c r="F59" s="86" t="s">
        <v>20</v>
      </c>
      <c r="G59" s="74"/>
      <c r="H59" s="96"/>
      <c r="I59" s="66"/>
      <c r="J59" s="482"/>
      <c r="K59" s="482"/>
      <c r="L59" s="67"/>
      <c r="M59" s="67"/>
      <c r="N59" s="95"/>
      <c r="O59" s="165"/>
      <c r="P59" s="104"/>
      <c r="Q59" s="178">
        <f>IF($BG$72="x",BG75,IF($BM$72="x",BM75,IF($BS$72="x",BS75,IF($BY$72="x",BY75,IF($CE$72="x",CE75,IF($CK$72="x",CK75,IF($CQ$72="x",CQ75,IF($CW$72="x",CW75,""))))))))</f>
        <v>42741</v>
      </c>
      <c r="R59" s="455" t="str">
        <f>IF($BG$72="x",BH75,IF($BM$72="x",BN75,IF($BS$72="x",BT75,IF($BY$72="x",BZ75,IF($CE$72="x",CF75,IF($CK$72="x",CL75,IF($CQ$72="x",CR75,IF($CW$72="x",CX75,""))))))))</f>
        <v>Heilige 3 Könige</v>
      </c>
      <c r="S59" s="456"/>
      <c r="T59" s="455" t="str">
        <f>IF($BG$72="x",BJ75,IF($BM$72="x",BP75,IF($BS$72="x",BV75,IF($BY$72="x",CB75,IF($CE$72="x",CH75,IF($CK$72="x",CN75,IF($CQ$72="x",CT75,IF($CW$72="x",CZ75,""))))))))</f>
        <v>06.01.</v>
      </c>
      <c r="U59" s="456"/>
      <c r="V59" s="105"/>
      <c r="W59" s="83"/>
      <c r="X59" s="84"/>
      <c r="Y59" s="84"/>
      <c r="Z59" s="79"/>
      <c r="AA59" s="80"/>
      <c r="AB59" s="461"/>
      <c r="AC59" s="461"/>
      <c r="AD59" s="460"/>
      <c r="AE59" s="460"/>
      <c r="AF59" s="79"/>
      <c r="AG59" s="80"/>
      <c r="AH59" s="461"/>
      <c r="AI59" s="461"/>
      <c r="AJ59" s="460"/>
      <c r="AK59" s="460"/>
      <c r="AL59" s="79"/>
      <c r="AM59" s="80"/>
      <c r="AN59" s="461"/>
      <c r="AO59" s="461"/>
      <c r="AP59" s="460"/>
      <c r="AQ59" s="460"/>
      <c r="AR59" s="79"/>
      <c r="AS59" s="80"/>
      <c r="AT59" s="461"/>
      <c r="AU59" s="461"/>
      <c r="AV59" s="460"/>
      <c r="AW59" s="460"/>
      <c r="AX59" s="79"/>
      <c r="AY59" s="80"/>
      <c r="AZ59" s="461"/>
      <c r="BA59" s="461"/>
      <c r="BB59" s="460"/>
      <c r="BC59" s="460"/>
      <c r="BD59" s="74"/>
      <c r="BE59" s="74"/>
      <c r="BF59" s="74"/>
      <c r="BG59" s="80"/>
      <c r="BH59" s="461"/>
      <c r="BI59" s="461"/>
      <c r="BJ59" s="460"/>
      <c r="BK59" s="460"/>
      <c r="BL59" s="79"/>
      <c r="BM59" s="80"/>
      <c r="BN59" s="461"/>
      <c r="BO59" s="461"/>
      <c r="BP59" s="460"/>
      <c r="BQ59" s="460"/>
      <c r="BR59" s="79"/>
      <c r="BS59" s="80"/>
      <c r="BT59" s="461"/>
      <c r="BU59" s="461"/>
      <c r="BV59" s="460"/>
      <c r="BW59" s="460"/>
      <c r="BX59" s="79"/>
      <c r="BY59" s="80"/>
      <c r="BZ59" s="461"/>
      <c r="CA59" s="461"/>
      <c r="CB59" s="460"/>
      <c r="CC59" s="460"/>
      <c r="CD59" s="79"/>
      <c r="CE59" s="80"/>
      <c r="CF59" s="461"/>
      <c r="CG59" s="461"/>
      <c r="CH59" s="460"/>
      <c r="CI59" s="460"/>
      <c r="CJ59" s="79"/>
      <c r="CK59" s="80"/>
      <c r="CL59" s="461"/>
      <c r="CM59" s="461"/>
      <c r="CN59" s="460"/>
      <c r="CO59" s="460"/>
      <c r="CP59" s="79"/>
      <c r="CQ59" s="80"/>
      <c r="CR59" s="461"/>
      <c r="CS59" s="461"/>
      <c r="CT59" s="460"/>
      <c r="CU59" s="460"/>
      <c r="CV59" s="79"/>
      <c r="CW59" s="80"/>
      <c r="CX59" s="461"/>
      <c r="CY59" s="461"/>
      <c r="CZ59" s="460"/>
      <c r="DA59" s="460"/>
      <c r="DB59" s="74"/>
      <c r="DC59" s="74"/>
    </row>
    <row r="60" spans="1:107" s="50" customFormat="1" x14ac:dyDescent="0.25">
      <c r="A60" s="526"/>
      <c r="B60" s="74"/>
      <c r="C60" s="480"/>
      <c r="D60" s="54">
        <f>D61-2</f>
        <v>42839</v>
      </c>
      <c r="E60" s="73" t="s">
        <v>24</v>
      </c>
      <c r="F60" s="86" t="s">
        <v>25</v>
      </c>
      <c r="G60" s="74"/>
      <c r="H60" s="97"/>
      <c r="I60" s="53" t="s">
        <v>26</v>
      </c>
      <c r="J60" s="466" t="s">
        <v>27</v>
      </c>
      <c r="K60" s="466"/>
      <c r="L60" s="470" t="s">
        <v>93</v>
      </c>
      <c r="M60" s="470"/>
      <c r="N60" s="95"/>
      <c r="O60" s="165"/>
      <c r="P60" s="104"/>
      <c r="Q60" s="178">
        <f t="shared" ref="Q60:Q66" si="0">IF($BG$72="x",BG76,IF($BM$72="x",BM76,IF($BS$72="x",BS76,IF($BY$72="x",BY76,IF($CE$72="x",CE76,IF($CK$72="x",CK76,IF($CQ$72="x",CQ76,IF($CW$72="x",CW76,""))))))))</f>
        <v>43039</v>
      </c>
      <c r="R60" s="455" t="str">
        <f t="shared" ref="R60:R66" si="1">IF($BG$72="x",BH76,IF($BM$72="x",BN76,IF($BS$72="x",BT76,IF($BY$72="x",BZ76,IF($CE$72="x",CF76,IF($CK$72="x",CL76,IF($CQ$72="x",CR76,IF($CW$72="x",CX76,""))))))))</f>
        <v>Reformationstag</v>
      </c>
      <c r="S60" s="456"/>
      <c r="T60" s="455" t="str">
        <f t="shared" ref="T60:T66" si="2">IF($BG$72="x",BJ76,IF($BM$72="x",BP76,IF($BS$72="x",BV76,IF($BY$72="x",CB76,IF($CE$72="x",CH76,IF($CK$72="x",CN76,IF($CQ$72="x",CT76,IF($CW$72="x",CZ76,""))))))))</f>
        <v>31.10.</v>
      </c>
      <c r="U60" s="456"/>
      <c r="V60" s="105"/>
      <c r="W60" s="83"/>
      <c r="X60" s="84"/>
      <c r="Y60" s="84"/>
      <c r="Z60" s="79"/>
      <c r="AA60" s="80"/>
      <c r="AB60" s="461"/>
      <c r="AC60" s="461"/>
      <c r="AD60" s="460"/>
      <c r="AE60" s="460"/>
      <c r="AF60" s="79"/>
      <c r="AG60" s="80"/>
      <c r="AH60" s="461"/>
      <c r="AI60" s="461"/>
      <c r="AJ60" s="460"/>
      <c r="AK60" s="460"/>
      <c r="AL60" s="79"/>
      <c r="AM60" s="80"/>
      <c r="AN60" s="461"/>
      <c r="AO60" s="461"/>
      <c r="AP60" s="460"/>
      <c r="AQ60" s="460"/>
      <c r="AR60" s="79"/>
      <c r="AS60" s="80"/>
      <c r="AT60" s="461"/>
      <c r="AU60" s="461"/>
      <c r="AV60" s="460"/>
      <c r="AW60" s="460"/>
      <c r="AX60" s="79"/>
      <c r="AY60" s="80"/>
      <c r="AZ60" s="461"/>
      <c r="BA60" s="461"/>
      <c r="BB60" s="460"/>
      <c r="BC60" s="460"/>
      <c r="BD60" s="74"/>
      <c r="BE60" s="74"/>
      <c r="BF60" s="74"/>
      <c r="BG60" s="80"/>
      <c r="BH60" s="461"/>
      <c r="BI60" s="461"/>
      <c r="BJ60" s="460"/>
      <c r="BK60" s="460"/>
      <c r="BL60" s="79"/>
      <c r="BM60" s="80"/>
      <c r="BN60" s="461"/>
      <c r="BO60" s="461"/>
      <c r="BP60" s="460"/>
      <c r="BQ60" s="460"/>
      <c r="BR60" s="79"/>
      <c r="BS60" s="80"/>
      <c r="BT60" s="461"/>
      <c r="BU60" s="461"/>
      <c r="BV60" s="460"/>
      <c r="BW60" s="460"/>
      <c r="BX60" s="79"/>
      <c r="BY60" s="80"/>
      <c r="BZ60" s="461"/>
      <c r="CA60" s="461"/>
      <c r="CB60" s="460"/>
      <c r="CC60" s="460"/>
      <c r="CD60" s="79"/>
      <c r="CE60" s="80"/>
      <c r="CF60" s="461"/>
      <c r="CG60" s="461"/>
      <c r="CH60" s="460"/>
      <c r="CI60" s="460"/>
      <c r="CJ60" s="79"/>
      <c r="CK60" s="80"/>
      <c r="CL60" s="461"/>
      <c r="CM60" s="461"/>
      <c r="CN60" s="460"/>
      <c r="CO60" s="460"/>
      <c r="CP60" s="79"/>
      <c r="CQ60" s="80"/>
      <c r="CR60" s="461"/>
      <c r="CS60" s="461"/>
      <c r="CT60" s="460"/>
      <c r="CU60" s="460"/>
      <c r="CV60" s="79"/>
      <c r="CW60" s="80"/>
      <c r="CX60" s="461"/>
      <c r="CY60" s="461"/>
      <c r="CZ60" s="460"/>
      <c r="DA60" s="460"/>
      <c r="DB60" s="74"/>
      <c r="DC60" s="74"/>
    </row>
    <row r="61" spans="1:107" s="50" customFormat="1" x14ac:dyDescent="0.25">
      <c r="A61" s="526"/>
      <c r="B61" s="74"/>
      <c r="C61" s="480"/>
      <c r="D61" s="54">
        <f>DOLLAR((DAY(MINUTE(Kalenderjahr/38)/2+55)&amp;".4."&amp;Kalenderjahr)/7,)*7-6</f>
        <v>42841</v>
      </c>
      <c r="E61" s="73" t="s">
        <v>23</v>
      </c>
      <c r="F61" s="86"/>
      <c r="G61" s="74"/>
      <c r="H61" s="96"/>
      <c r="I61" s="178" t="str">
        <f t="shared" ref="I61:J68" si="3">IF($I$72="x",I75,IF($O$72="x",O75,IF($U$72="x",U75,IF($AA$72="x",AA75,IF($AG$72="x",AG75,IF($AM$72="x",AM75,IF($AS$72="x",AS75,IF($AY$72="x",AY75,""))))))))</f>
        <v/>
      </c>
      <c r="J61" s="455" t="str">
        <f t="shared" si="3"/>
        <v/>
      </c>
      <c r="K61" s="456"/>
      <c r="L61" s="455" t="str">
        <f t="shared" ref="L61:L68" si="4">IF($I$72="x",L75,IF($O$72="x",R75,IF($U$72="x",X75,IF($AA$72="x",AD75,IF($AG$72="x",AJ75,IF($AM$72="x",AP75,IF($AS$72="x",AV75,IF($AY$72="x",BB75,""))))))))</f>
        <v/>
      </c>
      <c r="M61" s="456"/>
      <c r="N61" s="95"/>
      <c r="O61" s="165"/>
      <c r="P61" s="104"/>
      <c r="Q61" s="178">
        <f t="shared" si="0"/>
        <v>-2017</v>
      </c>
      <c r="R61" s="455" t="str">
        <f t="shared" si="1"/>
        <v xml:space="preserve"> -</v>
      </c>
      <c r="S61" s="456"/>
      <c r="T61" s="455" t="str">
        <f t="shared" si="2"/>
        <v xml:space="preserve"> -</v>
      </c>
      <c r="U61" s="456"/>
      <c r="V61" s="105"/>
      <c r="W61" s="83"/>
      <c r="X61" s="84"/>
      <c r="Y61" s="84"/>
      <c r="Z61" s="79"/>
      <c r="AA61" s="80"/>
      <c r="AB61" s="461"/>
      <c r="AC61" s="461"/>
      <c r="AD61" s="460"/>
      <c r="AE61" s="460"/>
      <c r="AF61" s="79"/>
      <c r="AG61" s="80"/>
      <c r="AH61" s="461"/>
      <c r="AI61" s="461"/>
      <c r="AJ61" s="460"/>
      <c r="AK61" s="460"/>
      <c r="AL61" s="79"/>
      <c r="AM61" s="80"/>
      <c r="AN61" s="461"/>
      <c r="AO61" s="461"/>
      <c r="AP61" s="460"/>
      <c r="AQ61" s="460"/>
      <c r="AR61" s="79"/>
      <c r="AS61" s="80"/>
      <c r="AT61" s="461"/>
      <c r="AU61" s="461"/>
      <c r="AV61" s="460"/>
      <c r="AW61" s="460"/>
      <c r="AX61" s="79"/>
      <c r="AY61" s="80"/>
      <c r="AZ61" s="461"/>
      <c r="BA61" s="461"/>
      <c r="BB61" s="460"/>
      <c r="BC61" s="460"/>
      <c r="BD61" s="74"/>
      <c r="BE61" s="74"/>
      <c r="BF61" s="74"/>
      <c r="BG61" s="80"/>
      <c r="BH61" s="461"/>
      <c r="BI61" s="461"/>
      <c r="BJ61" s="460"/>
      <c r="BK61" s="460"/>
      <c r="BL61" s="79"/>
      <c r="BM61" s="80"/>
      <c r="BN61" s="461"/>
      <c r="BO61" s="461"/>
      <c r="BP61" s="460"/>
      <c r="BQ61" s="460"/>
      <c r="BR61" s="79"/>
      <c r="BS61" s="80"/>
      <c r="BT61" s="461"/>
      <c r="BU61" s="461"/>
      <c r="BV61" s="460"/>
      <c r="BW61" s="460"/>
      <c r="BX61" s="79"/>
      <c r="BY61" s="80"/>
      <c r="BZ61" s="461"/>
      <c r="CA61" s="461"/>
      <c r="CB61" s="460"/>
      <c r="CC61" s="460"/>
      <c r="CD61" s="79"/>
      <c r="CE61" s="80"/>
      <c r="CF61" s="461"/>
      <c r="CG61" s="461"/>
      <c r="CH61" s="460"/>
      <c r="CI61" s="460"/>
      <c r="CJ61" s="79"/>
      <c r="CK61" s="80"/>
      <c r="CL61" s="461"/>
      <c r="CM61" s="461"/>
      <c r="CN61" s="460"/>
      <c r="CO61" s="460"/>
      <c r="CP61" s="79"/>
      <c r="CQ61" s="80"/>
      <c r="CR61" s="461"/>
      <c r="CS61" s="461"/>
      <c r="CT61" s="460"/>
      <c r="CU61" s="460"/>
      <c r="CV61" s="79"/>
      <c r="CW61" s="80"/>
      <c r="CX61" s="461"/>
      <c r="CY61" s="461"/>
      <c r="CZ61" s="460"/>
      <c r="DA61" s="460"/>
      <c r="DB61" s="74"/>
      <c r="DC61" s="74"/>
    </row>
    <row r="62" spans="1:107" s="50" customFormat="1" x14ac:dyDescent="0.25">
      <c r="A62" s="526"/>
      <c r="B62" s="74"/>
      <c r="C62" s="480"/>
      <c r="D62" s="54">
        <f>D61+1</f>
        <v>42842</v>
      </c>
      <c r="E62" s="73" t="s">
        <v>31</v>
      </c>
      <c r="F62" s="86" t="s">
        <v>30</v>
      </c>
      <c r="G62" s="74"/>
      <c r="H62" s="96"/>
      <c r="I62" s="178" t="str">
        <f t="shared" si="3"/>
        <v/>
      </c>
      <c r="J62" s="455" t="str">
        <f t="shared" si="3"/>
        <v/>
      </c>
      <c r="K62" s="456"/>
      <c r="L62" s="455" t="str">
        <f t="shared" si="4"/>
        <v/>
      </c>
      <c r="M62" s="456"/>
      <c r="N62" s="95"/>
      <c r="O62" s="165"/>
      <c r="P62" s="104"/>
      <c r="Q62" s="178">
        <f t="shared" si="0"/>
        <v>-2017</v>
      </c>
      <c r="R62" s="455" t="str">
        <f t="shared" si="1"/>
        <v xml:space="preserve"> -</v>
      </c>
      <c r="S62" s="456"/>
      <c r="T62" s="455" t="str">
        <f t="shared" si="2"/>
        <v xml:space="preserve"> -</v>
      </c>
      <c r="U62" s="456"/>
      <c r="V62" s="105"/>
      <c r="W62" s="83"/>
      <c r="X62" s="84"/>
      <c r="Y62" s="84"/>
      <c r="Z62" s="79"/>
      <c r="AA62" s="80"/>
      <c r="AB62" s="461"/>
      <c r="AC62" s="461"/>
      <c r="AD62" s="460"/>
      <c r="AE62" s="460"/>
      <c r="AF62" s="79"/>
      <c r="AG62" s="80"/>
      <c r="AH62" s="461"/>
      <c r="AI62" s="461"/>
      <c r="AJ62" s="460"/>
      <c r="AK62" s="460"/>
      <c r="AL62" s="79"/>
      <c r="AM62" s="80"/>
      <c r="AN62" s="461"/>
      <c r="AO62" s="461"/>
      <c r="AP62" s="460"/>
      <c r="AQ62" s="460"/>
      <c r="AR62" s="79"/>
      <c r="AS62" s="80"/>
      <c r="AT62" s="461"/>
      <c r="AU62" s="461"/>
      <c r="AV62" s="460"/>
      <c r="AW62" s="460"/>
      <c r="AX62" s="79"/>
      <c r="AY62" s="80"/>
      <c r="AZ62" s="461"/>
      <c r="BA62" s="461"/>
      <c r="BB62" s="460"/>
      <c r="BC62" s="460"/>
      <c r="BD62" s="74"/>
      <c r="BE62" s="74"/>
      <c r="BF62" s="74"/>
      <c r="BG62" s="80"/>
      <c r="BH62" s="461"/>
      <c r="BI62" s="461"/>
      <c r="BJ62" s="460"/>
      <c r="BK62" s="460"/>
      <c r="BL62" s="79"/>
      <c r="BM62" s="80"/>
      <c r="BN62" s="461"/>
      <c r="BO62" s="461"/>
      <c r="BP62" s="460"/>
      <c r="BQ62" s="460"/>
      <c r="BR62" s="79"/>
      <c r="BS62" s="80"/>
      <c r="BT62" s="461"/>
      <c r="BU62" s="461"/>
      <c r="BV62" s="460"/>
      <c r="BW62" s="460"/>
      <c r="BX62" s="79"/>
      <c r="BY62" s="80"/>
      <c r="BZ62" s="461"/>
      <c r="CA62" s="461"/>
      <c r="CB62" s="460"/>
      <c r="CC62" s="460"/>
      <c r="CD62" s="79"/>
      <c r="CE62" s="80"/>
      <c r="CF62" s="461"/>
      <c r="CG62" s="461"/>
      <c r="CH62" s="460"/>
      <c r="CI62" s="460"/>
      <c r="CJ62" s="79"/>
      <c r="CK62" s="80"/>
      <c r="CL62" s="461"/>
      <c r="CM62" s="461"/>
      <c r="CN62" s="460"/>
      <c r="CO62" s="460"/>
      <c r="CP62" s="79"/>
      <c r="CQ62" s="80"/>
      <c r="CR62" s="461"/>
      <c r="CS62" s="461"/>
      <c r="CT62" s="460"/>
      <c r="CU62" s="460"/>
      <c r="CV62" s="79"/>
      <c r="CW62" s="80"/>
      <c r="CX62" s="461"/>
      <c r="CY62" s="461"/>
      <c r="CZ62" s="460"/>
      <c r="DA62" s="460"/>
      <c r="DB62" s="74"/>
      <c r="DC62" s="74"/>
    </row>
    <row r="63" spans="1:107" s="50" customFormat="1" x14ac:dyDescent="0.25">
      <c r="A63" s="526"/>
      <c r="B63" s="74"/>
      <c r="C63" s="480"/>
      <c r="D63" s="54">
        <f>VALUE(F63&amp;Kalenderjahr)</f>
        <v>42856</v>
      </c>
      <c r="E63" s="73" t="s">
        <v>83</v>
      </c>
      <c r="F63" s="86" t="s">
        <v>62</v>
      </c>
      <c r="G63" s="74"/>
      <c r="H63" s="96"/>
      <c r="I63" s="178" t="str">
        <f t="shared" si="3"/>
        <v/>
      </c>
      <c r="J63" s="455" t="str">
        <f t="shared" si="3"/>
        <v/>
      </c>
      <c r="K63" s="456"/>
      <c r="L63" s="455" t="str">
        <f t="shared" si="4"/>
        <v/>
      </c>
      <c r="M63" s="456"/>
      <c r="N63" s="95"/>
      <c r="O63" s="165"/>
      <c r="P63" s="104"/>
      <c r="Q63" s="178">
        <f t="shared" si="0"/>
        <v>-2017</v>
      </c>
      <c r="R63" s="455" t="str">
        <f t="shared" si="1"/>
        <v xml:space="preserve"> -</v>
      </c>
      <c r="S63" s="456"/>
      <c r="T63" s="455" t="str">
        <f t="shared" si="2"/>
        <v xml:space="preserve"> -</v>
      </c>
      <c r="U63" s="456"/>
      <c r="V63" s="105"/>
      <c r="W63" s="83"/>
      <c r="X63" s="84"/>
      <c r="Y63" s="84"/>
      <c r="Z63" s="79"/>
      <c r="AA63" s="80"/>
      <c r="AB63" s="461"/>
      <c r="AC63" s="461"/>
      <c r="AD63" s="460"/>
      <c r="AE63" s="460"/>
      <c r="AF63" s="79"/>
      <c r="AG63" s="80"/>
      <c r="AH63" s="461"/>
      <c r="AI63" s="461"/>
      <c r="AJ63" s="460"/>
      <c r="AK63" s="460"/>
      <c r="AL63" s="79"/>
      <c r="AM63" s="80"/>
      <c r="AN63" s="461"/>
      <c r="AO63" s="461"/>
      <c r="AP63" s="460"/>
      <c r="AQ63" s="460"/>
      <c r="AR63" s="79"/>
      <c r="AS63" s="80"/>
      <c r="AT63" s="461"/>
      <c r="AU63" s="461"/>
      <c r="AV63" s="460"/>
      <c r="AW63" s="460"/>
      <c r="AX63" s="79"/>
      <c r="AY63" s="80"/>
      <c r="AZ63" s="461"/>
      <c r="BA63" s="461"/>
      <c r="BB63" s="460"/>
      <c r="BC63" s="460"/>
      <c r="BD63" s="74"/>
      <c r="BE63" s="74"/>
      <c r="BF63" s="74"/>
      <c r="BG63" s="80"/>
      <c r="BH63" s="461"/>
      <c r="BI63" s="461"/>
      <c r="BJ63" s="460"/>
      <c r="BK63" s="460"/>
      <c r="BL63" s="79"/>
      <c r="BM63" s="80"/>
      <c r="BN63" s="461"/>
      <c r="BO63" s="461"/>
      <c r="BP63" s="460"/>
      <c r="BQ63" s="460"/>
      <c r="BR63" s="79"/>
      <c r="BS63" s="80"/>
      <c r="BT63" s="461"/>
      <c r="BU63" s="461"/>
      <c r="BV63" s="460"/>
      <c r="BW63" s="460"/>
      <c r="BX63" s="79"/>
      <c r="BY63" s="80"/>
      <c r="BZ63" s="461"/>
      <c r="CA63" s="461"/>
      <c r="CB63" s="460"/>
      <c r="CC63" s="460"/>
      <c r="CD63" s="79"/>
      <c r="CE63" s="80"/>
      <c r="CF63" s="461"/>
      <c r="CG63" s="461"/>
      <c r="CH63" s="460"/>
      <c r="CI63" s="460"/>
      <c r="CJ63" s="79"/>
      <c r="CK63" s="80"/>
      <c r="CL63" s="461"/>
      <c r="CM63" s="461"/>
      <c r="CN63" s="460"/>
      <c r="CO63" s="460"/>
      <c r="CP63" s="79"/>
      <c r="CQ63" s="80"/>
      <c r="CR63" s="461"/>
      <c r="CS63" s="461"/>
      <c r="CT63" s="460"/>
      <c r="CU63" s="460"/>
      <c r="CV63" s="79"/>
      <c r="CW63" s="80"/>
      <c r="CX63" s="461"/>
      <c r="CY63" s="461"/>
      <c r="CZ63" s="460"/>
      <c r="DA63" s="460"/>
      <c r="DB63" s="74"/>
      <c r="DC63" s="74"/>
    </row>
    <row r="64" spans="1:107" x14ac:dyDescent="0.25">
      <c r="A64" s="526"/>
      <c r="B64" s="74"/>
      <c r="C64" s="480"/>
      <c r="D64" s="54">
        <f>D61+39</f>
        <v>42880</v>
      </c>
      <c r="E64" s="73" t="s">
        <v>102</v>
      </c>
      <c r="F64" s="86" t="s">
        <v>63</v>
      </c>
      <c r="G64" s="74"/>
      <c r="H64" s="98"/>
      <c r="I64" s="178" t="str">
        <f t="shared" si="3"/>
        <v/>
      </c>
      <c r="J64" s="455" t="str">
        <f t="shared" si="3"/>
        <v/>
      </c>
      <c r="K64" s="456"/>
      <c r="L64" s="455" t="str">
        <f t="shared" si="4"/>
        <v/>
      </c>
      <c r="M64" s="456"/>
      <c r="N64" s="95"/>
      <c r="O64" s="165"/>
      <c r="P64" s="104"/>
      <c r="Q64" s="178">
        <f t="shared" si="0"/>
        <v>-2017</v>
      </c>
      <c r="R64" s="455" t="str">
        <f t="shared" si="1"/>
        <v xml:space="preserve"> -</v>
      </c>
      <c r="S64" s="456"/>
      <c r="T64" s="455" t="str">
        <f t="shared" si="2"/>
        <v xml:space="preserve"> -</v>
      </c>
      <c r="U64" s="456"/>
      <c r="V64" s="105"/>
      <c r="W64" s="83"/>
      <c r="X64" s="83"/>
      <c r="Y64" s="83"/>
      <c r="Z64" s="79"/>
      <c r="AA64" s="80"/>
      <c r="AB64" s="461"/>
      <c r="AC64" s="461"/>
      <c r="AD64" s="461"/>
      <c r="AE64" s="461"/>
      <c r="AF64" s="79"/>
      <c r="AG64" s="80"/>
      <c r="AH64" s="461"/>
      <c r="AI64" s="461"/>
      <c r="AJ64" s="461"/>
      <c r="AK64" s="461"/>
      <c r="AL64" s="79"/>
      <c r="AM64" s="80"/>
      <c r="AN64" s="461"/>
      <c r="AO64" s="461"/>
      <c r="AP64" s="461"/>
      <c r="AQ64" s="461"/>
      <c r="AR64" s="79"/>
      <c r="AS64" s="80"/>
      <c r="AT64" s="461"/>
      <c r="AU64" s="461"/>
      <c r="AV64" s="461"/>
      <c r="AW64" s="461"/>
      <c r="AX64" s="79"/>
      <c r="AY64" s="80"/>
      <c r="AZ64" s="461"/>
      <c r="BA64" s="461"/>
      <c r="BB64" s="461"/>
      <c r="BC64" s="461"/>
      <c r="BD64" s="74"/>
      <c r="BE64" s="74"/>
      <c r="BF64" s="74"/>
      <c r="BG64" s="80"/>
      <c r="BH64" s="461"/>
      <c r="BI64" s="461"/>
      <c r="BJ64" s="461"/>
      <c r="BK64" s="461"/>
      <c r="BL64" s="79"/>
      <c r="BM64" s="80"/>
      <c r="BN64" s="461"/>
      <c r="BO64" s="461"/>
      <c r="BP64" s="461"/>
      <c r="BQ64" s="461"/>
      <c r="BR64" s="79"/>
      <c r="BS64" s="80"/>
      <c r="BT64" s="461"/>
      <c r="BU64" s="461"/>
      <c r="BV64" s="461"/>
      <c r="BW64" s="461"/>
      <c r="BX64" s="79"/>
      <c r="BY64" s="80"/>
      <c r="BZ64" s="461"/>
      <c r="CA64" s="461"/>
      <c r="CB64" s="461"/>
      <c r="CC64" s="461"/>
      <c r="CD64" s="79"/>
      <c r="CE64" s="80"/>
      <c r="CF64" s="461"/>
      <c r="CG64" s="461"/>
      <c r="CH64" s="461"/>
      <c r="CI64" s="461"/>
      <c r="CJ64" s="79"/>
      <c r="CK64" s="80"/>
      <c r="CL64" s="461"/>
      <c r="CM64" s="461"/>
      <c r="CN64" s="461"/>
      <c r="CO64" s="461"/>
      <c r="CP64" s="79"/>
      <c r="CQ64" s="80"/>
      <c r="CR64" s="461"/>
      <c r="CS64" s="461"/>
      <c r="CT64" s="461"/>
      <c r="CU64" s="461"/>
      <c r="CV64" s="79"/>
      <c r="CW64" s="80"/>
      <c r="CX64" s="461"/>
      <c r="CY64" s="461"/>
      <c r="CZ64" s="461"/>
      <c r="DA64" s="461"/>
      <c r="DB64" s="74"/>
      <c r="DC64" s="74"/>
    </row>
    <row r="65" spans="1:107" x14ac:dyDescent="0.25">
      <c r="A65" s="526"/>
      <c r="B65" s="74"/>
      <c r="C65" s="480"/>
      <c r="D65" s="54">
        <f>D61+49</f>
        <v>42890</v>
      </c>
      <c r="E65" s="73" t="s">
        <v>64</v>
      </c>
      <c r="F65" s="86" t="s">
        <v>65</v>
      </c>
      <c r="G65" s="74"/>
      <c r="H65" s="96"/>
      <c r="I65" s="178" t="str">
        <f t="shared" si="3"/>
        <v/>
      </c>
      <c r="J65" s="455" t="str">
        <f t="shared" si="3"/>
        <v/>
      </c>
      <c r="K65" s="456"/>
      <c r="L65" s="455" t="str">
        <f t="shared" si="4"/>
        <v/>
      </c>
      <c r="M65" s="456"/>
      <c r="N65" s="95"/>
      <c r="O65" s="165"/>
      <c r="P65" s="104"/>
      <c r="Q65" s="178">
        <f t="shared" si="0"/>
        <v>-2017</v>
      </c>
      <c r="R65" s="455" t="str">
        <f t="shared" si="1"/>
        <v xml:space="preserve"> -</v>
      </c>
      <c r="S65" s="456"/>
      <c r="T65" s="455" t="str">
        <f t="shared" si="2"/>
        <v xml:space="preserve"> -</v>
      </c>
      <c r="U65" s="456"/>
      <c r="V65" s="105"/>
      <c r="W65" s="83"/>
      <c r="X65" s="83"/>
      <c r="Y65" s="83"/>
      <c r="Z65" s="79"/>
      <c r="AA65" s="80"/>
      <c r="AB65" s="461"/>
      <c r="AC65" s="461"/>
      <c r="AD65" s="461"/>
      <c r="AE65" s="461"/>
      <c r="AF65" s="79"/>
      <c r="AG65" s="80"/>
      <c r="AH65" s="461"/>
      <c r="AI65" s="461"/>
      <c r="AJ65" s="461"/>
      <c r="AK65" s="461"/>
      <c r="AL65" s="79"/>
      <c r="AM65" s="80"/>
      <c r="AN65" s="461"/>
      <c r="AO65" s="461"/>
      <c r="AP65" s="461"/>
      <c r="AQ65" s="461"/>
      <c r="AR65" s="79"/>
      <c r="AS65" s="80"/>
      <c r="AT65" s="461"/>
      <c r="AU65" s="461"/>
      <c r="AV65" s="461"/>
      <c r="AW65" s="461"/>
      <c r="AX65" s="79"/>
      <c r="AY65" s="80"/>
      <c r="AZ65" s="461"/>
      <c r="BA65" s="461"/>
      <c r="BB65" s="461"/>
      <c r="BC65" s="461"/>
      <c r="BD65" s="74"/>
      <c r="BE65" s="74"/>
      <c r="BF65" s="74"/>
      <c r="BG65" s="80"/>
      <c r="BH65" s="461"/>
      <c r="BI65" s="461"/>
      <c r="BJ65" s="461"/>
      <c r="BK65" s="461"/>
      <c r="BL65" s="79"/>
      <c r="BM65" s="80"/>
      <c r="BN65" s="461"/>
      <c r="BO65" s="461"/>
      <c r="BP65" s="461"/>
      <c r="BQ65" s="461"/>
      <c r="BR65" s="79"/>
      <c r="BS65" s="80"/>
      <c r="BT65" s="461"/>
      <c r="BU65" s="461"/>
      <c r="BV65" s="461"/>
      <c r="BW65" s="461"/>
      <c r="BX65" s="79"/>
      <c r="BY65" s="80"/>
      <c r="BZ65" s="461"/>
      <c r="CA65" s="461"/>
      <c r="CB65" s="461"/>
      <c r="CC65" s="461"/>
      <c r="CD65" s="79"/>
      <c r="CE65" s="80"/>
      <c r="CF65" s="461"/>
      <c r="CG65" s="461"/>
      <c r="CH65" s="461"/>
      <c r="CI65" s="461"/>
      <c r="CJ65" s="79"/>
      <c r="CK65" s="80"/>
      <c r="CL65" s="461"/>
      <c r="CM65" s="461"/>
      <c r="CN65" s="461"/>
      <c r="CO65" s="461"/>
      <c r="CP65" s="79"/>
      <c r="CQ65" s="80"/>
      <c r="CR65" s="461"/>
      <c r="CS65" s="461"/>
      <c r="CT65" s="461"/>
      <c r="CU65" s="461"/>
      <c r="CV65" s="79"/>
      <c r="CW65" s="80"/>
      <c r="CX65" s="461"/>
      <c r="CY65" s="461"/>
      <c r="CZ65" s="461"/>
      <c r="DA65" s="461"/>
      <c r="DB65" s="74"/>
      <c r="DC65" s="74"/>
    </row>
    <row r="66" spans="1:107" x14ac:dyDescent="0.25">
      <c r="A66" s="526"/>
      <c r="B66" s="74"/>
      <c r="C66" s="480"/>
      <c r="D66" s="54">
        <f>D61+50</f>
        <v>42891</v>
      </c>
      <c r="E66" s="73" t="s">
        <v>66</v>
      </c>
      <c r="F66" s="86" t="s">
        <v>67</v>
      </c>
      <c r="G66" s="74"/>
      <c r="H66" s="96"/>
      <c r="I66" s="178" t="str">
        <f t="shared" si="3"/>
        <v/>
      </c>
      <c r="J66" s="455" t="str">
        <f t="shared" si="3"/>
        <v/>
      </c>
      <c r="K66" s="456"/>
      <c r="L66" s="455" t="str">
        <f t="shared" si="4"/>
        <v/>
      </c>
      <c r="M66" s="456"/>
      <c r="N66" s="95"/>
      <c r="O66" s="165"/>
      <c r="P66" s="104"/>
      <c r="Q66" s="178">
        <f t="shared" si="0"/>
        <v>-2017</v>
      </c>
      <c r="R66" s="455" t="str">
        <f t="shared" si="1"/>
        <v xml:space="preserve"> - </v>
      </c>
      <c r="S66" s="456"/>
      <c r="T66" s="455" t="str">
        <f t="shared" si="2"/>
        <v xml:space="preserve"> -</v>
      </c>
      <c r="U66" s="456"/>
      <c r="V66" s="105"/>
      <c r="W66" s="83"/>
      <c r="X66" s="83"/>
      <c r="Y66" s="83"/>
      <c r="Z66" s="79"/>
      <c r="AA66" s="80"/>
      <c r="AB66" s="461"/>
      <c r="AC66" s="461"/>
      <c r="AD66" s="461"/>
      <c r="AE66" s="461"/>
      <c r="AF66" s="79"/>
      <c r="AG66" s="80"/>
      <c r="AH66" s="461"/>
      <c r="AI66" s="461"/>
      <c r="AJ66" s="461"/>
      <c r="AK66" s="461"/>
      <c r="AL66" s="79"/>
      <c r="AM66" s="80"/>
      <c r="AN66" s="461"/>
      <c r="AO66" s="461"/>
      <c r="AP66" s="461"/>
      <c r="AQ66" s="461"/>
      <c r="AR66" s="79"/>
      <c r="AS66" s="80"/>
      <c r="AT66" s="461"/>
      <c r="AU66" s="461"/>
      <c r="AV66" s="461"/>
      <c r="AW66" s="461"/>
      <c r="AX66" s="79"/>
      <c r="AY66" s="80"/>
      <c r="AZ66" s="461"/>
      <c r="BA66" s="461"/>
      <c r="BB66" s="461"/>
      <c r="BC66" s="461"/>
      <c r="BD66" s="74"/>
      <c r="BE66" s="74"/>
      <c r="BF66" s="74"/>
      <c r="BG66" s="80"/>
      <c r="BH66" s="461"/>
      <c r="BI66" s="461"/>
      <c r="BJ66" s="461"/>
      <c r="BK66" s="461"/>
      <c r="BL66" s="79"/>
      <c r="BM66" s="80"/>
      <c r="BN66" s="461"/>
      <c r="BO66" s="461"/>
      <c r="BP66" s="461"/>
      <c r="BQ66" s="461"/>
      <c r="BR66" s="79"/>
      <c r="BS66" s="80"/>
      <c r="BT66" s="461"/>
      <c r="BU66" s="461"/>
      <c r="BV66" s="461"/>
      <c r="BW66" s="461"/>
      <c r="BX66" s="79"/>
      <c r="BY66" s="80"/>
      <c r="BZ66" s="461"/>
      <c r="CA66" s="461"/>
      <c r="CB66" s="461"/>
      <c r="CC66" s="461"/>
      <c r="CD66" s="79"/>
      <c r="CE66" s="80"/>
      <c r="CF66" s="461"/>
      <c r="CG66" s="461"/>
      <c r="CH66" s="461"/>
      <c r="CI66" s="461"/>
      <c r="CJ66" s="79"/>
      <c r="CK66" s="80"/>
      <c r="CL66" s="461"/>
      <c r="CM66" s="461"/>
      <c r="CN66" s="461"/>
      <c r="CO66" s="461"/>
      <c r="CP66" s="79"/>
      <c r="CQ66" s="80"/>
      <c r="CR66" s="461"/>
      <c r="CS66" s="461"/>
      <c r="CT66" s="461"/>
      <c r="CU66" s="461"/>
      <c r="CV66" s="79"/>
      <c r="CW66" s="80"/>
      <c r="CX66" s="461"/>
      <c r="CY66" s="461"/>
      <c r="CZ66" s="461"/>
      <c r="DA66" s="461"/>
      <c r="DB66" s="74"/>
      <c r="DC66" s="74"/>
    </row>
    <row r="67" spans="1:107" ht="15.75" thickBot="1" x14ac:dyDescent="0.3">
      <c r="A67" s="526"/>
      <c r="B67" s="74"/>
      <c r="C67" s="480"/>
      <c r="D67" s="54">
        <f>VALUE(F67&amp;Kalenderjahr)</f>
        <v>43011</v>
      </c>
      <c r="E67" s="73" t="s">
        <v>81</v>
      </c>
      <c r="F67" s="86" t="s">
        <v>80</v>
      </c>
      <c r="G67" s="74"/>
      <c r="H67" s="96"/>
      <c r="I67" s="178" t="str">
        <f t="shared" si="3"/>
        <v/>
      </c>
      <c r="J67" s="455" t="str">
        <f t="shared" si="3"/>
        <v/>
      </c>
      <c r="K67" s="456"/>
      <c r="L67" s="455" t="str">
        <f t="shared" si="4"/>
        <v/>
      </c>
      <c r="M67" s="456"/>
      <c r="N67" s="95"/>
      <c r="O67" s="165"/>
      <c r="P67" s="104"/>
      <c r="Q67" s="69"/>
      <c r="R67" s="495"/>
      <c r="S67" s="495"/>
      <c r="T67" s="61"/>
      <c r="U67" s="60"/>
      <c r="V67" s="106"/>
      <c r="W67" s="83"/>
      <c r="X67" s="83"/>
      <c r="Y67" s="83"/>
      <c r="Z67" s="79"/>
      <c r="AA67" s="80"/>
      <c r="AB67" s="461"/>
      <c r="AC67" s="461"/>
      <c r="AD67" s="461"/>
      <c r="AE67" s="461"/>
      <c r="AF67" s="79"/>
      <c r="AG67" s="80"/>
      <c r="AH67" s="461"/>
      <c r="AI67" s="461"/>
      <c r="AJ67" s="461"/>
      <c r="AK67" s="461"/>
      <c r="AL67" s="79"/>
      <c r="AM67" s="80"/>
      <c r="AN67" s="461"/>
      <c r="AO67" s="461"/>
      <c r="AP67" s="461"/>
      <c r="AQ67" s="461"/>
      <c r="AR67" s="79"/>
      <c r="AS67" s="80"/>
      <c r="AT67" s="461"/>
      <c r="AU67" s="461"/>
      <c r="AV67" s="461"/>
      <c r="AW67" s="461"/>
      <c r="AX67" s="79"/>
      <c r="AY67" s="80"/>
      <c r="AZ67" s="461"/>
      <c r="BA67" s="461"/>
      <c r="BB67" s="461"/>
      <c r="BC67" s="461"/>
      <c r="BD67" s="74"/>
      <c r="BE67" s="74"/>
      <c r="BF67" s="74"/>
      <c r="BG67" s="80"/>
      <c r="BH67" s="461"/>
      <c r="BI67" s="461"/>
      <c r="BJ67" s="461"/>
      <c r="BK67" s="461"/>
      <c r="BL67" s="79"/>
      <c r="BM67" s="80"/>
      <c r="BN67" s="461"/>
      <c r="BO67" s="461"/>
      <c r="BP67" s="461"/>
      <c r="BQ67" s="461"/>
      <c r="BR67" s="79"/>
      <c r="BS67" s="80"/>
      <c r="BT67" s="461"/>
      <c r="BU67" s="461"/>
      <c r="BV67" s="461"/>
      <c r="BW67" s="461"/>
      <c r="BX67" s="79"/>
      <c r="BY67" s="80"/>
      <c r="BZ67" s="461"/>
      <c r="CA67" s="461"/>
      <c r="CB67" s="461"/>
      <c r="CC67" s="461"/>
      <c r="CD67" s="79"/>
      <c r="CE67" s="80"/>
      <c r="CF67" s="461"/>
      <c r="CG67" s="461"/>
      <c r="CH67" s="461"/>
      <c r="CI67" s="461"/>
      <c r="CJ67" s="79"/>
      <c r="CK67" s="80"/>
      <c r="CL67" s="461"/>
      <c r="CM67" s="461"/>
      <c r="CN67" s="461"/>
      <c r="CO67" s="461"/>
      <c r="CP67" s="79"/>
      <c r="CQ67" s="80"/>
      <c r="CR67" s="461"/>
      <c r="CS67" s="461"/>
      <c r="CT67" s="461"/>
      <c r="CU67" s="461"/>
      <c r="CV67" s="79"/>
      <c r="CW67" s="80"/>
      <c r="CX67" s="461"/>
      <c r="CY67" s="461"/>
      <c r="CZ67" s="461"/>
      <c r="DA67" s="461"/>
      <c r="DB67" s="74"/>
      <c r="DC67" s="74"/>
    </row>
    <row r="68" spans="1:107" ht="15.75" thickBot="1" x14ac:dyDescent="0.3">
      <c r="A68" s="526"/>
      <c r="B68" s="74"/>
      <c r="C68" s="480"/>
      <c r="D68" s="54">
        <f>DATE(Kalenderjahr,12,25)-WEEKDAY(DATE(Kalenderjahr,12,25),2)-21</f>
        <v>43072</v>
      </c>
      <c r="E68" s="73" t="s">
        <v>70</v>
      </c>
      <c r="F68" s="86"/>
      <c r="G68" s="74"/>
      <c r="H68" s="96"/>
      <c r="I68" s="178" t="str">
        <f t="shared" si="3"/>
        <v/>
      </c>
      <c r="J68" s="455" t="str">
        <f t="shared" si="3"/>
        <v/>
      </c>
      <c r="K68" s="456"/>
      <c r="L68" s="455" t="str">
        <f t="shared" si="4"/>
        <v/>
      </c>
      <c r="M68" s="456"/>
      <c r="N68" s="95"/>
      <c r="O68" s="165"/>
      <c r="P68" s="107"/>
      <c r="Q68" s="108"/>
      <c r="R68" s="494"/>
      <c r="S68" s="494"/>
      <c r="T68" s="109"/>
      <c r="U68" s="110"/>
      <c r="V68" s="108"/>
      <c r="W68" s="120"/>
      <c r="X68" s="120"/>
      <c r="Y68" s="120"/>
      <c r="Z68" s="121"/>
      <c r="AA68" s="122"/>
      <c r="AB68" s="469"/>
      <c r="AC68" s="469"/>
      <c r="AD68" s="469"/>
      <c r="AE68" s="469"/>
      <c r="AF68" s="121"/>
      <c r="AG68" s="122"/>
      <c r="AH68" s="469"/>
      <c r="AI68" s="469"/>
      <c r="AJ68" s="469"/>
      <c r="AK68" s="469"/>
      <c r="AL68" s="121"/>
      <c r="AM68" s="122"/>
      <c r="AN68" s="469"/>
      <c r="AO68" s="469"/>
      <c r="AP68" s="469"/>
      <c r="AQ68" s="469"/>
      <c r="AR68" s="121"/>
      <c r="AS68" s="122"/>
      <c r="AT68" s="469"/>
      <c r="AU68" s="469"/>
      <c r="AV68" s="469"/>
      <c r="AW68" s="469"/>
      <c r="AX68" s="121"/>
      <c r="AY68" s="122"/>
      <c r="AZ68" s="469"/>
      <c r="BA68" s="469"/>
      <c r="BB68" s="469"/>
      <c r="BC68" s="469"/>
      <c r="BD68" s="121"/>
      <c r="BE68" s="121"/>
      <c r="BF68" s="207" t="s">
        <v>96</v>
      </c>
      <c r="BG68" s="80"/>
      <c r="BH68" s="461"/>
      <c r="BI68" s="461"/>
      <c r="BJ68" s="461"/>
      <c r="BK68" s="461"/>
      <c r="BL68" s="79"/>
      <c r="BM68" s="80"/>
      <c r="BN68" s="461"/>
      <c r="BO68" s="461"/>
      <c r="BP68" s="461"/>
      <c r="BQ68" s="461"/>
      <c r="BR68" s="79"/>
      <c r="BS68" s="80"/>
      <c r="BT68" s="461"/>
      <c r="BU68" s="461"/>
      <c r="BV68" s="461"/>
      <c r="BW68" s="461"/>
      <c r="BX68" s="79"/>
      <c r="BY68" s="80"/>
      <c r="BZ68" s="461"/>
      <c r="CA68" s="461"/>
      <c r="CB68" s="461"/>
      <c r="CC68" s="461"/>
      <c r="CD68" s="79"/>
      <c r="CE68" s="80"/>
      <c r="CF68" s="461"/>
      <c r="CG68" s="461"/>
      <c r="CH68" s="461"/>
      <c r="CI68" s="461"/>
      <c r="CJ68" s="79"/>
      <c r="CK68" s="80"/>
      <c r="CL68" s="461"/>
      <c r="CM68" s="461"/>
      <c r="CN68" s="461"/>
      <c r="CO68" s="461"/>
      <c r="CP68" s="79"/>
      <c r="CQ68" s="80"/>
      <c r="CR68" s="461"/>
      <c r="CS68" s="461"/>
      <c r="CT68" s="461"/>
      <c r="CU68" s="461"/>
      <c r="CV68" s="79"/>
      <c r="CW68" s="80"/>
      <c r="CX68" s="461"/>
      <c r="CY68" s="461"/>
      <c r="CZ68" s="461"/>
      <c r="DA68" s="461"/>
      <c r="DB68" s="74"/>
      <c r="DC68" s="74"/>
    </row>
    <row r="69" spans="1:107" x14ac:dyDescent="0.25">
      <c r="A69" s="526"/>
      <c r="B69" s="74"/>
      <c r="C69" s="480"/>
      <c r="D69" s="54">
        <f>D68+7</f>
        <v>43079</v>
      </c>
      <c r="E69" s="73" t="s">
        <v>71</v>
      </c>
      <c r="F69" s="86"/>
      <c r="G69" s="74"/>
      <c r="H69" s="96"/>
      <c r="I69" s="94"/>
      <c r="J69" s="463"/>
      <c r="K69" s="463"/>
      <c r="L69" s="464"/>
      <c r="M69" s="464"/>
      <c r="N69" s="95"/>
      <c r="O69" s="165"/>
      <c r="P69" s="83"/>
      <c r="Q69" s="83"/>
      <c r="R69" s="460"/>
      <c r="S69" s="460"/>
      <c r="T69" s="79"/>
      <c r="U69" s="80"/>
      <c r="V69" s="461"/>
      <c r="W69" s="461"/>
      <c r="X69" s="84"/>
      <c r="Y69" s="84"/>
      <c r="Z69" s="79"/>
      <c r="AA69" s="80"/>
      <c r="AB69" s="461"/>
      <c r="AC69" s="461"/>
      <c r="AD69" s="460"/>
      <c r="AE69" s="460"/>
      <c r="AF69" s="79"/>
      <c r="AG69" s="80"/>
      <c r="AH69" s="461"/>
      <c r="AI69" s="461"/>
      <c r="AJ69" s="460"/>
      <c r="AK69" s="460"/>
      <c r="AL69" s="79"/>
      <c r="AM69" s="80"/>
      <c r="AN69" s="461"/>
      <c r="AO69" s="461"/>
      <c r="AP69" s="460"/>
      <c r="AQ69" s="460"/>
      <c r="AR69" s="79"/>
      <c r="AS69" s="80"/>
      <c r="AT69" s="461"/>
      <c r="AU69" s="461"/>
      <c r="AV69" s="460"/>
      <c r="AW69" s="460"/>
      <c r="AX69" s="79"/>
      <c r="AY69" s="80"/>
      <c r="AZ69" s="461"/>
      <c r="BA69" s="461"/>
      <c r="BB69" s="460"/>
      <c r="BC69" s="460"/>
      <c r="BD69" s="74"/>
      <c r="BE69" s="74"/>
      <c r="BF69" s="123"/>
      <c r="BG69" s="80"/>
      <c r="BH69" s="461"/>
      <c r="BI69" s="461"/>
      <c r="BJ69" s="460"/>
      <c r="BK69" s="460"/>
      <c r="BL69" s="79"/>
      <c r="BM69" s="80"/>
      <c r="BN69" s="461"/>
      <c r="BO69" s="461"/>
      <c r="BP69" s="460"/>
      <c r="BQ69" s="460"/>
      <c r="BR69" s="79"/>
      <c r="BS69" s="80"/>
      <c r="BT69" s="461"/>
      <c r="BU69" s="461"/>
      <c r="BV69" s="460"/>
      <c r="BW69" s="460"/>
      <c r="BX69" s="79"/>
      <c r="BY69" s="80"/>
      <c r="BZ69" s="461"/>
      <c r="CA69" s="461"/>
      <c r="CB69" s="460"/>
      <c r="CC69" s="460"/>
      <c r="CD69" s="79"/>
      <c r="CE69" s="80"/>
      <c r="CF69" s="461"/>
      <c r="CG69" s="461"/>
      <c r="CH69" s="460"/>
      <c r="CI69" s="460"/>
      <c r="CJ69" s="79"/>
      <c r="CK69" s="80"/>
      <c r="CL69" s="461"/>
      <c r="CM69" s="461"/>
      <c r="CN69" s="460"/>
      <c r="CO69" s="460"/>
      <c r="CP69" s="79"/>
      <c r="CQ69" s="80"/>
      <c r="CR69" s="461"/>
      <c r="CS69" s="461"/>
      <c r="CT69" s="460"/>
      <c r="CU69" s="460"/>
      <c r="CV69" s="79"/>
      <c r="CW69" s="80"/>
      <c r="CX69" s="461"/>
      <c r="CY69" s="461"/>
      <c r="CZ69" s="460"/>
      <c r="DA69" s="460"/>
      <c r="DB69" s="74"/>
      <c r="DC69" s="74"/>
    </row>
    <row r="70" spans="1:107" ht="15.75" thickBot="1" x14ac:dyDescent="0.3">
      <c r="A70" s="526"/>
      <c r="B70" s="74"/>
      <c r="C70" s="480"/>
      <c r="D70" s="54">
        <f>D69+7</f>
        <v>43086</v>
      </c>
      <c r="E70" s="73" t="s">
        <v>72</v>
      </c>
      <c r="F70" s="86"/>
      <c r="G70" s="74"/>
      <c r="H70" s="96"/>
      <c r="I70" s="463"/>
      <c r="J70" s="463"/>
      <c r="K70" s="463"/>
      <c r="L70" s="465"/>
      <c r="M70" s="465"/>
      <c r="N70" s="95"/>
      <c r="O70" s="165"/>
      <c r="P70" s="83"/>
      <c r="Q70" s="83"/>
      <c r="R70" s="460"/>
      <c r="S70" s="460"/>
      <c r="T70" s="79"/>
      <c r="U70" s="80"/>
      <c r="V70" s="461"/>
      <c r="W70" s="461"/>
      <c r="X70" s="460"/>
      <c r="Y70" s="460"/>
      <c r="Z70" s="79"/>
      <c r="AA70" s="80"/>
      <c r="AB70" s="461"/>
      <c r="AC70" s="461"/>
      <c r="AD70" s="460"/>
      <c r="AE70" s="460"/>
      <c r="AF70" s="79"/>
      <c r="AG70" s="80"/>
      <c r="AH70" s="461"/>
      <c r="AI70" s="461"/>
      <c r="AJ70" s="460"/>
      <c r="AK70" s="460"/>
      <c r="AL70" s="79"/>
      <c r="AM70" s="80"/>
      <c r="AN70" s="461"/>
      <c r="AO70" s="461"/>
      <c r="AP70" s="460"/>
      <c r="AQ70" s="460"/>
      <c r="AR70" s="79"/>
      <c r="AS70" s="80"/>
      <c r="AT70" s="461"/>
      <c r="AU70" s="461"/>
      <c r="AV70" s="460"/>
      <c r="AW70" s="460"/>
      <c r="AX70" s="79"/>
      <c r="AY70" s="80"/>
      <c r="AZ70" s="461"/>
      <c r="BA70" s="461"/>
      <c r="BB70" s="460"/>
      <c r="BC70" s="460"/>
      <c r="BD70" s="79"/>
      <c r="BE70" s="74"/>
      <c r="BF70" s="123"/>
      <c r="BG70" s="80"/>
      <c r="BH70" s="461"/>
      <c r="BI70" s="461"/>
      <c r="BJ70" s="460"/>
      <c r="BK70" s="460"/>
      <c r="BL70" s="79"/>
      <c r="BM70" s="80"/>
      <c r="BN70" s="461"/>
      <c r="BO70" s="461"/>
      <c r="BP70" s="460"/>
      <c r="BQ70" s="460"/>
      <c r="BR70" s="79"/>
      <c r="BS70" s="80"/>
      <c r="BT70" s="461"/>
      <c r="BU70" s="461"/>
      <c r="BV70" s="460"/>
      <c r="BW70" s="460"/>
      <c r="BX70" s="79"/>
      <c r="BY70" s="80"/>
      <c r="BZ70" s="461"/>
      <c r="CA70" s="461"/>
      <c r="CB70" s="460"/>
      <c r="CC70" s="460"/>
      <c r="CD70" s="79"/>
      <c r="CE70" s="80"/>
      <c r="CF70" s="461"/>
      <c r="CG70" s="461"/>
      <c r="CH70" s="460"/>
      <c r="CI70" s="460"/>
      <c r="CJ70" s="79"/>
      <c r="CK70" s="80"/>
      <c r="CL70" s="461"/>
      <c r="CM70" s="461"/>
      <c r="CN70" s="460"/>
      <c r="CO70" s="460"/>
      <c r="CP70" s="79"/>
      <c r="CQ70" s="80"/>
      <c r="CR70" s="461"/>
      <c r="CS70" s="461"/>
      <c r="CT70" s="460"/>
      <c r="CU70" s="460"/>
      <c r="CV70" s="79"/>
      <c r="CW70" s="80"/>
      <c r="CX70" s="461"/>
      <c r="CY70" s="461"/>
      <c r="CZ70" s="460"/>
      <c r="DA70" s="460"/>
      <c r="DB70" s="74"/>
      <c r="DC70" s="74"/>
    </row>
    <row r="71" spans="1:107" x14ac:dyDescent="0.25">
      <c r="A71" s="526"/>
      <c r="B71" s="74"/>
      <c r="C71" s="480"/>
      <c r="D71" s="54">
        <f>D70+7</f>
        <v>43093</v>
      </c>
      <c r="E71" s="73" t="s">
        <v>73</v>
      </c>
      <c r="F71" s="86"/>
      <c r="G71" s="74"/>
      <c r="H71" s="96"/>
      <c r="I71" s="499"/>
      <c r="J71" s="499"/>
      <c r="K71" s="499"/>
      <c r="L71" s="465"/>
      <c r="M71" s="465"/>
      <c r="N71" s="62"/>
      <c r="O71" s="119"/>
      <c r="P71" s="496"/>
      <c r="Q71" s="496"/>
      <c r="R71" s="497"/>
      <c r="S71" s="497"/>
      <c r="T71" s="91"/>
      <c r="U71" s="119"/>
      <c r="V71" s="496"/>
      <c r="W71" s="496"/>
      <c r="X71" s="497"/>
      <c r="Y71" s="497"/>
      <c r="Z71" s="91"/>
      <c r="AA71" s="119"/>
      <c r="AB71" s="496"/>
      <c r="AC71" s="496"/>
      <c r="AD71" s="497"/>
      <c r="AE71" s="497"/>
      <c r="AF71" s="91"/>
      <c r="AG71" s="119"/>
      <c r="AH71" s="496"/>
      <c r="AI71" s="496"/>
      <c r="AJ71" s="497"/>
      <c r="AK71" s="497"/>
      <c r="AL71" s="91"/>
      <c r="AM71" s="119"/>
      <c r="AN71" s="496"/>
      <c r="AO71" s="496"/>
      <c r="AP71" s="497"/>
      <c r="AQ71" s="497"/>
      <c r="AR71" s="91"/>
      <c r="AS71" s="119"/>
      <c r="AT71" s="496"/>
      <c r="AU71" s="496"/>
      <c r="AV71" s="497"/>
      <c r="AW71" s="497"/>
      <c r="AX71" s="91"/>
      <c r="AY71" s="119"/>
      <c r="AZ71" s="496"/>
      <c r="BA71" s="496"/>
      <c r="BB71" s="497"/>
      <c r="BC71" s="497"/>
      <c r="BD71" s="92"/>
      <c r="BE71" s="74"/>
      <c r="BF71" s="103"/>
      <c r="BG71" s="126"/>
      <c r="BH71" s="510"/>
      <c r="BI71" s="510"/>
      <c r="BJ71" s="511"/>
      <c r="BK71" s="511"/>
      <c r="BL71" s="99"/>
      <c r="BM71" s="126"/>
      <c r="BN71" s="510"/>
      <c r="BO71" s="510"/>
      <c r="BP71" s="511"/>
      <c r="BQ71" s="511"/>
      <c r="BR71" s="99"/>
      <c r="BS71" s="126"/>
      <c r="BT71" s="510"/>
      <c r="BU71" s="510"/>
      <c r="BV71" s="511"/>
      <c r="BW71" s="511"/>
      <c r="BX71" s="99"/>
      <c r="BY71" s="126"/>
      <c r="BZ71" s="510"/>
      <c r="CA71" s="510"/>
      <c r="CB71" s="511"/>
      <c r="CC71" s="511"/>
      <c r="CD71" s="99"/>
      <c r="CE71" s="126"/>
      <c r="CF71" s="510"/>
      <c r="CG71" s="510"/>
      <c r="CH71" s="511"/>
      <c r="CI71" s="511"/>
      <c r="CJ71" s="99"/>
      <c r="CK71" s="126"/>
      <c r="CL71" s="510"/>
      <c r="CM71" s="510"/>
      <c r="CN71" s="511"/>
      <c r="CO71" s="511"/>
      <c r="CP71" s="99"/>
      <c r="CQ71" s="126"/>
      <c r="CR71" s="510"/>
      <c r="CS71" s="510"/>
      <c r="CT71" s="511"/>
      <c r="CU71" s="511"/>
      <c r="CV71" s="99"/>
      <c r="CW71" s="126"/>
      <c r="CX71" s="510"/>
      <c r="CY71" s="510"/>
      <c r="CZ71" s="511"/>
      <c r="DA71" s="511"/>
      <c r="DB71" s="100"/>
      <c r="DC71" s="74"/>
    </row>
    <row r="72" spans="1:107" x14ac:dyDescent="0.25">
      <c r="A72" s="526"/>
      <c r="B72" s="74"/>
      <c r="C72" s="480"/>
      <c r="D72" s="54">
        <f>VALUE(F72&amp;Kalenderjahr)</f>
        <v>43094</v>
      </c>
      <c r="E72" s="73" t="s">
        <v>75</v>
      </c>
      <c r="F72" s="86" t="s">
        <v>74</v>
      </c>
      <c r="G72" s="74"/>
      <c r="H72" s="225" t="s">
        <v>134</v>
      </c>
      <c r="I72" s="260"/>
      <c r="J72" s="462"/>
      <c r="K72" s="463"/>
      <c r="L72" s="464"/>
      <c r="M72" s="464"/>
      <c r="N72" s="62"/>
      <c r="O72" s="261"/>
      <c r="P72" s="502"/>
      <c r="Q72" s="503"/>
      <c r="R72" s="504"/>
      <c r="S72" s="504"/>
      <c r="T72" s="64"/>
      <c r="U72" s="261"/>
      <c r="V72" s="502"/>
      <c r="W72" s="503"/>
      <c r="X72" s="504"/>
      <c r="Y72" s="504"/>
      <c r="Z72" s="62"/>
      <c r="AA72" s="261"/>
      <c r="AB72" s="502"/>
      <c r="AC72" s="503"/>
      <c r="AD72" s="504"/>
      <c r="AE72" s="504"/>
      <c r="AF72" s="62"/>
      <c r="AG72" s="261"/>
      <c r="AH72" s="502"/>
      <c r="AI72" s="503"/>
      <c r="AJ72" s="504"/>
      <c r="AK72" s="504"/>
      <c r="AL72" s="62"/>
      <c r="AM72" s="261"/>
      <c r="AN72" s="502"/>
      <c r="AO72" s="503"/>
      <c r="AP72" s="504"/>
      <c r="AQ72" s="504"/>
      <c r="AR72" s="62"/>
      <c r="AS72" s="261"/>
      <c r="AT72" s="502"/>
      <c r="AU72" s="503"/>
      <c r="AV72" s="504"/>
      <c r="AW72" s="504"/>
      <c r="AX72" s="62"/>
      <c r="AY72" s="261"/>
      <c r="AZ72" s="502"/>
      <c r="BA72" s="503"/>
      <c r="BB72" s="504"/>
      <c r="BC72" s="504"/>
      <c r="BD72" s="95"/>
      <c r="BE72" s="74"/>
      <c r="BF72" s="103"/>
      <c r="BG72" s="261"/>
      <c r="BH72" s="514"/>
      <c r="BI72" s="515"/>
      <c r="BJ72" s="509"/>
      <c r="BK72" s="509"/>
      <c r="BL72" s="58"/>
      <c r="BM72" s="262"/>
      <c r="BN72" s="514"/>
      <c r="BO72" s="515"/>
      <c r="BP72" s="509"/>
      <c r="BQ72" s="509"/>
      <c r="BR72" s="58"/>
      <c r="BS72" s="262"/>
      <c r="BT72" s="514"/>
      <c r="BU72" s="515"/>
      <c r="BV72" s="509"/>
      <c r="BW72" s="509"/>
      <c r="BX72" s="58"/>
      <c r="BY72" s="262"/>
      <c r="BZ72" s="514"/>
      <c r="CA72" s="515"/>
      <c r="CB72" s="509"/>
      <c r="CC72" s="509"/>
      <c r="CD72" s="58"/>
      <c r="CE72" s="262"/>
      <c r="CF72" s="514"/>
      <c r="CG72" s="515"/>
      <c r="CH72" s="509"/>
      <c r="CI72" s="509"/>
      <c r="CJ72" s="58"/>
      <c r="CK72" s="262" t="s">
        <v>19</v>
      </c>
      <c r="CL72" s="514"/>
      <c r="CM72" s="515"/>
      <c r="CN72" s="509"/>
      <c r="CO72" s="509"/>
      <c r="CP72" s="58"/>
      <c r="CQ72" s="262"/>
      <c r="CR72" s="514"/>
      <c r="CS72" s="515"/>
      <c r="CT72" s="509"/>
      <c r="CU72" s="509"/>
      <c r="CV72" s="58"/>
      <c r="CW72" s="262"/>
      <c r="CX72" s="514"/>
      <c r="CY72" s="515"/>
      <c r="CZ72" s="509"/>
      <c r="DA72" s="509"/>
      <c r="DB72" s="102"/>
      <c r="DC72" s="74"/>
    </row>
    <row r="73" spans="1:107" ht="15" customHeight="1" x14ac:dyDescent="0.25">
      <c r="A73" s="526"/>
      <c r="B73" s="74"/>
      <c r="C73" s="480"/>
      <c r="D73" s="54">
        <f>VALUE(F73&amp;Kalenderjahr)</f>
        <v>43095</v>
      </c>
      <c r="E73" s="73" t="s">
        <v>76</v>
      </c>
      <c r="F73" s="86" t="s">
        <v>77</v>
      </c>
      <c r="G73" s="74"/>
      <c r="H73" s="225" t="s">
        <v>135</v>
      </c>
      <c r="I73" s="486" t="s">
        <v>38</v>
      </c>
      <c r="J73" s="486"/>
      <c r="K73" s="486"/>
      <c r="L73" s="486"/>
      <c r="M73" s="486"/>
      <c r="N73" s="62"/>
      <c r="O73" s="457" t="s">
        <v>82</v>
      </c>
      <c r="P73" s="458"/>
      <c r="Q73" s="458"/>
      <c r="R73" s="458"/>
      <c r="S73" s="459"/>
      <c r="T73" s="62"/>
      <c r="U73" s="457" t="s">
        <v>45</v>
      </c>
      <c r="V73" s="458"/>
      <c r="W73" s="458"/>
      <c r="X73" s="458"/>
      <c r="Y73" s="459"/>
      <c r="Z73" s="62"/>
      <c r="AA73" s="457" t="s">
        <v>46</v>
      </c>
      <c r="AB73" s="458"/>
      <c r="AC73" s="458"/>
      <c r="AD73" s="458"/>
      <c r="AE73" s="459"/>
      <c r="AF73" s="62"/>
      <c r="AG73" s="457" t="s">
        <v>47</v>
      </c>
      <c r="AH73" s="458"/>
      <c r="AI73" s="458"/>
      <c r="AJ73" s="458"/>
      <c r="AK73" s="459"/>
      <c r="AL73" s="62"/>
      <c r="AM73" s="457" t="s">
        <v>48</v>
      </c>
      <c r="AN73" s="458"/>
      <c r="AO73" s="458"/>
      <c r="AP73" s="458"/>
      <c r="AQ73" s="459"/>
      <c r="AR73" s="62"/>
      <c r="AS73" s="457" t="s">
        <v>49</v>
      </c>
      <c r="AT73" s="458"/>
      <c r="AU73" s="458"/>
      <c r="AV73" s="458"/>
      <c r="AW73" s="459"/>
      <c r="AX73" s="62"/>
      <c r="AY73" s="457" t="s">
        <v>50</v>
      </c>
      <c r="AZ73" s="458"/>
      <c r="BA73" s="458"/>
      <c r="BB73" s="458"/>
      <c r="BC73" s="459"/>
      <c r="BD73" s="95"/>
      <c r="BE73" s="74"/>
      <c r="BF73" s="103"/>
      <c r="BG73" s="457" t="s">
        <v>51</v>
      </c>
      <c r="BH73" s="458"/>
      <c r="BI73" s="458"/>
      <c r="BJ73" s="458"/>
      <c r="BK73" s="459"/>
      <c r="BL73" s="58"/>
      <c r="BM73" s="457" t="s">
        <v>52</v>
      </c>
      <c r="BN73" s="458"/>
      <c r="BO73" s="458"/>
      <c r="BP73" s="458"/>
      <c r="BQ73" s="459"/>
      <c r="BR73" s="58"/>
      <c r="BS73" s="457" t="s">
        <v>53</v>
      </c>
      <c r="BT73" s="458"/>
      <c r="BU73" s="458"/>
      <c r="BV73" s="458"/>
      <c r="BW73" s="459"/>
      <c r="BX73" s="58"/>
      <c r="BY73" s="457" t="s">
        <v>54</v>
      </c>
      <c r="BZ73" s="458"/>
      <c r="CA73" s="458"/>
      <c r="CB73" s="458"/>
      <c r="CC73" s="459"/>
      <c r="CD73" s="58"/>
      <c r="CE73" s="457" t="s">
        <v>55</v>
      </c>
      <c r="CF73" s="458"/>
      <c r="CG73" s="458"/>
      <c r="CH73" s="458"/>
      <c r="CI73" s="459"/>
      <c r="CJ73" s="58"/>
      <c r="CK73" s="457" t="s">
        <v>56</v>
      </c>
      <c r="CL73" s="458"/>
      <c r="CM73" s="458"/>
      <c r="CN73" s="458"/>
      <c r="CO73" s="459"/>
      <c r="CP73" s="58"/>
      <c r="CQ73" s="457" t="s">
        <v>92</v>
      </c>
      <c r="CR73" s="458"/>
      <c r="CS73" s="458"/>
      <c r="CT73" s="458"/>
      <c r="CU73" s="459"/>
      <c r="CV73" s="58"/>
      <c r="CW73" s="457" t="s">
        <v>57</v>
      </c>
      <c r="CX73" s="458"/>
      <c r="CY73" s="458"/>
      <c r="CZ73" s="458"/>
      <c r="DA73" s="459"/>
      <c r="DB73" s="102"/>
      <c r="DC73" s="74"/>
    </row>
    <row r="74" spans="1:107" x14ac:dyDescent="0.25">
      <c r="A74" s="526"/>
      <c r="B74" s="74"/>
      <c r="C74" s="480"/>
      <c r="D74" s="54">
        <f>VALUE(F74&amp;Kalenderjahr)</f>
        <v>43100</v>
      </c>
      <c r="E74" s="73" t="s">
        <v>79</v>
      </c>
      <c r="F74" s="86" t="s">
        <v>78</v>
      </c>
      <c r="G74" s="74"/>
      <c r="H74" s="225" t="s">
        <v>136</v>
      </c>
      <c r="I74" s="52" t="s">
        <v>26</v>
      </c>
      <c r="J74" s="466" t="s">
        <v>27</v>
      </c>
      <c r="K74" s="466"/>
      <c r="L74" s="470" t="s">
        <v>28</v>
      </c>
      <c r="M74" s="470"/>
      <c r="N74" s="62"/>
      <c r="O74" s="52" t="s">
        <v>26</v>
      </c>
      <c r="P74" s="466" t="s">
        <v>27</v>
      </c>
      <c r="Q74" s="466"/>
      <c r="R74" s="470" t="s">
        <v>28</v>
      </c>
      <c r="S74" s="470"/>
      <c r="T74" s="62"/>
      <c r="U74" s="52" t="s">
        <v>26</v>
      </c>
      <c r="V74" s="466" t="s">
        <v>27</v>
      </c>
      <c r="W74" s="466"/>
      <c r="X74" s="470" t="s">
        <v>28</v>
      </c>
      <c r="Y74" s="470"/>
      <c r="Z74" s="62"/>
      <c r="AA74" s="52" t="s">
        <v>26</v>
      </c>
      <c r="AB74" s="466" t="s">
        <v>27</v>
      </c>
      <c r="AC74" s="466"/>
      <c r="AD74" s="470" t="s">
        <v>28</v>
      </c>
      <c r="AE74" s="470"/>
      <c r="AF74" s="62"/>
      <c r="AG74" s="52" t="s">
        <v>26</v>
      </c>
      <c r="AH74" s="466" t="s">
        <v>27</v>
      </c>
      <c r="AI74" s="466"/>
      <c r="AJ74" s="470" t="s">
        <v>28</v>
      </c>
      <c r="AK74" s="470"/>
      <c r="AL74" s="62"/>
      <c r="AM74" s="52" t="s">
        <v>26</v>
      </c>
      <c r="AN74" s="466" t="s">
        <v>27</v>
      </c>
      <c r="AO74" s="466"/>
      <c r="AP74" s="470" t="s">
        <v>28</v>
      </c>
      <c r="AQ74" s="470"/>
      <c r="AR74" s="62"/>
      <c r="AS74" s="52" t="s">
        <v>26</v>
      </c>
      <c r="AT74" s="527" t="s">
        <v>27</v>
      </c>
      <c r="AU74" s="528"/>
      <c r="AV74" s="516" t="s">
        <v>28</v>
      </c>
      <c r="AW74" s="517"/>
      <c r="AX74" s="62"/>
      <c r="AY74" s="56" t="s">
        <v>26</v>
      </c>
      <c r="AZ74" s="512" t="s">
        <v>27</v>
      </c>
      <c r="BA74" s="513"/>
      <c r="BB74" s="516" t="s">
        <v>28</v>
      </c>
      <c r="BC74" s="517"/>
      <c r="BD74" s="95"/>
      <c r="BE74" s="74"/>
      <c r="BF74" s="103"/>
      <c r="BG74" s="56" t="s">
        <v>26</v>
      </c>
      <c r="BH74" s="512" t="s">
        <v>27</v>
      </c>
      <c r="BI74" s="513"/>
      <c r="BJ74" s="516" t="s">
        <v>28</v>
      </c>
      <c r="BK74" s="517"/>
      <c r="BL74" s="58"/>
      <c r="BM74" s="56" t="s">
        <v>26</v>
      </c>
      <c r="BN74" s="512" t="s">
        <v>27</v>
      </c>
      <c r="BO74" s="513"/>
      <c r="BP74" s="516" t="s">
        <v>28</v>
      </c>
      <c r="BQ74" s="517"/>
      <c r="BR74" s="58"/>
      <c r="BS74" s="56" t="s">
        <v>26</v>
      </c>
      <c r="BT74" s="512" t="s">
        <v>27</v>
      </c>
      <c r="BU74" s="513"/>
      <c r="BV74" s="516" t="s">
        <v>28</v>
      </c>
      <c r="BW74" s="517"/>
      <c r="BX74" s="58"/>
      <c r="BY74" s="56" t="s">
        <v>26</v>
      </c>
      <c r="BZ74" s="512" t="s">
        <v>27</v>
      </c>
      <c r="CA74" s="513"/>
      <c r="CB74" s="516" t="s">
        <v>28</v>
      </c>
      <c r="CC74" s="517"/>
      <c r="CD74" s="58"/>
      <c r="CE74" s="56" t="s">
        <v>26</v>
      </c>
      <c r="CF74" s="512" t="s">
        <v>27</v>
      </c>
      <c r="CG74" s="513"/>
      <c r="CH74" s="516" t="s">
        <v>28</v>
      </c>
      <c r="CI74" s="517"/>
      <c r="CJ74" s="58"/>
      <c r="CK74" s="56" t="s">
        <v>26</v>
      </c>
      <c r="CL74" s="512" t="s">
        <v>27</v>
      </c>
      <c r="CM74" s="513"/>
      <c r="CN74" s="516" t="s">
        <v>28</v>
      </c>
      <c r="CO74" s="517"/>
      <c r="CP74" s="58"/>
      <c r="CQ74" s="56" t="s">
        <v>26</v>
      </c>
      <c r="CR74" s="512" t="s">
        <v>27</v>
      </c>
      <c r="CS74" s="513"/>
      <c r="CT74" s="516" t="s">
        <v>28</v>
      </c>
      <c r="CU74" s="517"/>
      <c r="CV74" s="58"/>
      <c r="CW74" s="56" t="s">
        <v>26</v>
      </c>
      <c r="CX74" s="512" t="s">
        <v>27</v>
      </c>
      <c r="CY74" s="513"/>
      <c r="CZ74" s="516" t="s">
        <v>28</v>
      </c>
      <c r="DA74" s="517"/>
      <c r="DB74" s="102"/>
      <c r="DC74" s="74"/>
    </row>
    <row r="75" spans="1:107" x14ac:dyDescent="0.25">
      <c r="A75" s="526"/>
      <c r="B75" s="74"/>
      <c r="C75" s="483" t="s">
        <v>98</v>
      </c>
      <c r="D75" s="55">
        <f>IF($I61&lt;&gt;"",I61,IF($Q59&lt;&gt;"",Q59," -"))</f>
        <v>42741</v>
      </c>
      <c r="E75" s="55" t="str">
        <f>IF($I61&lt;&gt;"",J61,IF($Q59&lt;&gt;"",R59," -"))</f>
        <v>Heilige 3 Könige</v>
      </c>
      <c r="F75" s="87" t="str">
        <f t="shared" ref="F75:F82" si="5">IF($I61&lt;&gt;"",L61,IF($Q59&lt;&gt;"",T59," -"))</f>
        <v>06.01.</v>
      </c>
      <c r="G75" s="74"/>
      <c r="H75" s="225" t="s">
        <v>137</v>
      </c>
      <c r="I75" s="55">
        <f>VALUE(L75&amp;Kalenderjahr)</f>
        <v>42741</v>
      </c>
      <c r="J75" s="404" t="s">
        <v>61</v>
      </c>
      <c r="K75" s="404"/>
      <c r="L75" s="493" t="s">
        <v>21</v>
      </c>
      <c r="M75" s="493"/>
      <c r="N75" s="62"/>
      <c r="O75" s="51">
        <f>VALUE(R75&amp;Kalenderjahr)</f>
        <v>42741</v>
      </c>
      <c r="P75" s="404" t="s">
        <v>61</v>
      </c>
      <c r="Q75" s="404"/>
      <c r="R75" s="493" t="s">
        <v>21</v>
      </c>
      <c r="S75" s="493"/>
      <c r="T75" s="62"/>
      <c r="U75" s="263">
        <f t="shared" ref="U75:U82" si="6">VALUE(X75&amp;Kalenderjahr)</f>
        <v>-2017</v>
      </c>
      <c r="V75" s="500" t="s">
        <v>44</v>
      </c>
      <c r="W75" s="500"/>
      <c r="X75" s="501" t="s">
        <v>44</v>
      </c>
      <c r="Y75" s="501"/>
      <c r="Z75" s="62"/>
      <c r="AA75" s="178">
        <f t="shared" ref="AA75:AA82" si="7">VALUE(AD75&amp;Kalenderjahr)</f>
        <v>43039</v>
      </c>
      <c r="AB75" s="404" t="s">
        <v>89</v>
      </c>
      <c r="AC75" s="404"/>
      <c r="AD75" s="493" t="s">
        <v>88</v>
      </c>
      <c r="AE75" s="493"/>
      <c r="AF75" s="62"/>
      <c r="AG75" s="263">
        <f t="shared" ref="AG75:AG82" si="8">VALUE(AJ75&amp;Kalenderjahr)</f>
        <v>-2017</v>
      </c>
      <c r="AH75" s="500" t="s">
        <v>44</v>
      </c>
      <c r="AI75" s="500"/>
      <c r="AJ75" s="501" t="s">
        <v>44</v>
      </c>
      <c r="AK75" s="501"/>
      <c r="AL75" s="62"/>
      <c r="AM75" s="263">
        <f t="shared" ref="AM75:AM82" si="9">VALUE(AP75&amp;Kalenderjahr)</f>
        <v>-2017</v>
      </c>
      <c r="AN75" s="500" t="s">
        <v>44</v>
      </c>
      <c r="AO75" s="500"/>
      <c r="AP75" s="501" t="s">
        <v>44</v>
      </c>
      <c r="AQ75" s="501"/>
      <c r="AR75" s="62"/>
      <c r="AS75" s="55">
        <f>D61+60</f>
        <v>42901</v>
      </c>
      <c r="AT75" s="404" t="s">
        <v>68</v>
      </c>
      <c r="AU75" s="404"/>
      <c r="AV75" s="404" t="s">
        <v>69</v>
      </c>
      <c r="AW75" s="404"/>
      <c r="AX75" s="62"/>
      <c r="AY75" s="51">
        <f t="shared" ref="AY75:AY82" si="10">VALUE(BB75&amp;Kalenderjahr)</f>
        <v>43039</v>
      </c>
      <c r="AZ75" s="404" t="s">
        <v>89</v>
      </c>
      <c r="BA75" s="404"/>
      <c r="BB75" s="493" t="s">
        <v>88</v>
      </c>
      <c r="BC75" s="493"/>
      <c r="BD75" s="95"/>
      <c r="BE75" s="74"/>
      <c r="BF75" s="103"/>
      <c r="BG75" s="263">
        <f t="shared" ref="BG75:BG82" si="11">VALUE(BJ75&amp;Kalenderjahr)</f>
        <v>-2017</v>
      </c>
      <c r="BH75" s="500" t="s">
        <v>44</v>
      </c>
      <c r="BI75" s="500"/>
      <c r="BJ75" s="501" t="s">
        <v>44</v>
      </c>
      <c r="BK75" s="501"/>
      <c r="BL75" s="58"/>
      <c r="BM75" s="178">
        <f>D61+60</f>
        <v>42901</v>
      </c>
      <c r="BN75" s="404" t="s">
        <v>68</v>
      </c>
      <c r="BO75" s="404"/>
      <c r="BP75" s="404" t="s">
        <v>69</v>
      </c>
      <c r="BQ75" s="404"/>
      <c r="BR75" s="58"/>
      <c r="BS75" s="55">
        <f>D61+60</f>
        <v>42901</v>
      </c>
      <c r="BT75" s="404" t="s">
        <v>68</v>
      </c>
      <c r="BU75" s="404"/>
      <c r="BV75" s="404" t="s">
        <v>69</v>
      </c>
      <c r="BW75" s="404"/>
      <c r="BX75" s="58"/>
      <c r="BY75" s="55">
        <f>D61+60</f>
        <v>42901</v>
      </c>
      <c r="BZ75" s="404" t="s">
        <v>68</v>
      </c>
      <c r="CA75" s="404"/>
      <c r="CB75" s="404" t="s">
        <v>69</v>
      </c>
      <c r="CC75" s="404"/>
      <c r="CD75" s="58"/>
      <c r="CE75" s="55">
        <f>VALUE(CH75&amp;Kalenderjahr)</f>
        <v>43039</v>
      </c>
      <c r="CF75" s="404" t="s">
        <v>89</v>
      </c>
      <c r="CG75" s="404"/>
      <c r="CH75" s="493" t="s">
        <v>88</v>
      </c>
      <c r="CI75" s="493"/>
      <c r="CJ75" s="58"/>
      <c r="CK75" s="55">
        <f t="shared" ref="CK75:CK82" si="12">VALUE(CN75&amp;Kalenderjahr)</f>
        <v>42741</v>
      </c>
      <c r="CL75" s="404" t="s">
        <v>61</v>
      </c>
      <c r="CM75" s="404"/>
      <c r="CN75" s="493" t="s">
        <v>21</v>
      </c>
      <c r="CO75" s="493"/>
      <c r="CP75" s="58"/>
      <c r="CQ75" s="263">
        <f t="shared" ref="CQ75:CQ82" si="13">VALUE(CT75&amp;Kalenderjahr)</f>
        <v>-2017</v>
      </c>
      <c r="CR75" s="500" t="s">
        <v>44</v>
      </c>
      <c r="CS75" s="500"/>
      <c r="CT75" s="501" t="s">
        <v>44</v>
      </c>
      <c r="CU75" s="501"/>
      <c r="CV75" s="58"/>
      <c r="CW75" s="55">
        <f t="shared" ref="CW75:CW82" si="14">VALUE(CZ75&amp;Kalenderjahr)</f>
        <v>43039</v>
      </c>
      <c r="CX75" s="404" t="s">
        <v>89</v>
      </c>
      <c r="CY75" s="404"/>
      <c r="CZ75" s="493" t="s">
        <v>88</v>
      </c>
      <c r="DA75" s="493"/>
      <c r="DB75" s="102"/>
      <c r="DC75" s="74"/>
    </row>
    <row r="76" spans="1:107" x14ac:dyDescent="0.25">
      <c r="A76" s="526"/>
      <c r="B76" s="74"/>
      <c r="C76" s="484"/>
      <c r="D76" s="55">
        <f t="shared" ref="D76:D82" si="15">IF(I62&lt;&gt;"",I62,IF(Q60&lt;&gt;"",Q60," -"))</f>
        <v>43039</v>
      </c>
      <c r="E76" s="55" t="str">
        <f t="shared" ref="E76:E82" si="16">IF($I62&lt;&gt;"",J62,IF($Q60&lt;&gt;"",R60," -"))</f>
        <v>Reformationstag</v>
      </c>
      <c r="F76" s="87" t="str">
        <f t="shared" si="5"/>
        <v>31.10.</v>
      </c>
      <c r="G76" s="74"/>
      <c r="H76" s="96"/>
      <c r="I76" s="55">
        <f>D61+60</f>
        <v>42901</v>
      </c>
      <c r="J76" s="404" t="s">
        <v>68</v>
      </c>
      <c r="K76" s="404"/>
      <c r="L76" s="404" t="s">
        <v>69</v>
      </c>
      <c r="M76" s="404"/>
      <c r="N76" s="62"/>
      <c r="O76" s="178">
        <f>D61+60</f>
        <v>42901</v>
      </c>
      <c r="P76" s="404" t="s">
        <v>68</v>
      </c>
      <c r="Q76" s="404"/>
      <c r="R76" s="404" t="s">
        <v>69</v>
      </c>
      <c r="S76" s="404"/>
      <c r="T76" s="62"/>
      <c r="U76" s="263">
        <f t="shared" si="6"/>
        <v>-2017</v>
      </c>
      <c r="V76" s="500" t="s">
        <v>44</v>
      </c>
      <c r="W76" s="500"/>
      <c r="X76" s="501" t="s">
        <v>44</v>
      </c>
      <c r="Y76" s="501"/>
      <c r="Z76" s="62"/>
      <c r="AA76" s="263">
        <f t="shared" si="7"/>
        <v>-2017</v>
      </c>
      <c r="AB76" s="500" t="s">
        <v>44</v>
      </c>
      <c r="AC76" s="500"/>
      <c r="AD76" s="501" t="s">
        <v>44</v>
      </c>
      <c r="AE76" s="501"/>
      <c r="AF76" s="62"/>
      <c r="AG76" s="263">
        <f t="shared" si="8"/>
        <v>-2017</v>
      </c>
      <c r="AH76" s="500" t="s">
        <v>44</v>
      </c>
      <c r="AI76" s="500"/>
      <c r="AJ76" s="501" t="s">
        <v>44</v>
      </c>
      <c r="AK76" s="501"/>
      <c r="AL76" s="62"/>
      <c r="AM76" s="263">
        <f t="shared" si="9"/>
        <v>-2017</v>
      </c>
      <c r="AN76" s="500" t="s">
        <v>44</v>
      </c>
      <c r="AO76" s="500"/>
      <c r="AP76" s="501" t="s">
        <v>44</v>
      </c>
      <c r="AQ76" s="501"/>
      <c r="AR76" s="62"/>
      <c r="AS76" s="263">
        <f t="shared" ref="AS76:AS82" si="17">VALUE(AV76&amp;Kalenderjahr)</f>
        <v>-2017</v>
      </c>
      <c r="AT76" s="508" t="s">
        <v>44</v>
      </c>
      <c r="AU76" s="508"/>
      <c r="AV76" s="507" t="s">
        <v>44</v>
      </c>
      <c r="AW76" s="507"/>
      <c r="AX76" s="62"/>
      <c r="AY76" s="263">
        <f t="shared" si="10"/>
        <v>-2017</v>
      </c>
      <c r="AZ76" s="500" t="s">
        <v>44</v>
      </c>
      <c r="BA76" s="500"/>
      <c r="BB76" s="501" t="s">
        <v>44</v>
      </c>
      <c r="BC76" s="501"/>
      <c r="BD76" s="95"/>
      <c r="BE76" s="74"/>
      <c r="BF76" s="103"/>
      <c r="BG76" s="263">
        <f t="shared" si="11"/>
        <v>-2017</v>
      </c>
      <c r="BH76" s="500" t="s">
        <v>44</v>
      </c>
      <c r="BI76" s="500"/>
      <c r="BJ76" s="501" t="s">
        <v>44</v>
      </c>
      <c r="BK76" s="501"/>
      <c r="BL76" s="58"/>
      <c r="BM76" s="178">
        <f t="shared" ref="BM76:BM82" si="18">VALUE(BP76&amp;Kalenderjahr)</f>
        <v>43040</v>
      </c>
      <c r="BN76" s="404" t="s">
        <v>85</v>
      </c>
      <c r="BO76" s="404"/>
      <c r="BP76" s="493" t="s">
        <v>84</v>
      </c>
      <c r="BQ76" s="493"/>
      <c r="BR76" s="58"/>
      <c r="BS76" s="55">
        <f t="shared" ref="BS76:BS82" si="19">VALUE(BV76&amp;Kalenderjahr)</f>
        <v>43040</v>
      </c>
      <c r="BT76" s="404" t="s">
        <v>85</v>
      </c>
      <c r="BU76" s="404"/>
      <c r="BV76" s="493" t="s">
        <v>84</v>
      </c>
      <c r="BW76" s="493"/>
      <c r="BX76" s="58"/>
      <c r="BY76" s="55">
        <f t="shared" ref="BY76:BY82" si="20">VALUE(CB76&amp;Kalenderjahr)</f>
        <v>42962</v>
      </c>
      <c r="BZ76" s="404" t="s">
        <v>87</v>
      </c>
      <c r="CA76" s="404"/>
      <c r="CB76" s="493" t="s">
        <v>86</v>
      </c>
      <c r="CC76" s="493"/>
      <c r="CD76" s="58"/>
      <c r="CE76" s="55">
        <f>DATE(Kalenderjahr,12,25)-WEEKDAY(DATE(Kalenderjahr,12,25),2)-32</f>
        <v>43061</v>
      </c>
      <c r="CF76" s="404" t="s">
        <v>90</v>
      </c>
      <c r="CG76" s="404"/>
      <c r="CH76" s="493" t="s">
        <v>91</v>
      </c>
      <c r="CI76" s="493"/>
      <c r="CJ76" s="58"/>
      <c r="CK76" s="55">
        <f t="shared" si="12"/>
        <v>43039</v>
      </c>
      <c r="CL76" s="404" t="s">
        <v>89</v>
      </c>
      <c r="CM76" s="404"/>
      <c r="CN76" s="493" t="s">
        <v>88</v>
      </c>
      <c r="CO76" s="493"/>
      <c r="CP76" s="58"/>
      <c r="CQ76" s="263">
        <f t="shared" si="13"/>
        <v>-2017</v>
      </c>
      <c r="CR76" s="500" t="s">
        <v>44</v>
      </c>
      <c r="CS76" s="500"/>
      <c r="CT76" s="501" t="s">
        <v>44</v>
      </c>
      <c r="CU76" s="501"/>
      <c r="CV76" s="58"/>
      <c r="CW76" s="263">
        <f t="shared" si="14"/>
        <v>-2017</v>
      </c>
      <c r="CX76" s="500" t="s">
        <v>44</v>
      </c>
      <c r="CY76" s="500"/>
      <c r="CZ76" s="501" t="s">
        <v>44</v>
      </c>
      <c r="DA76" s="501"/>
      <c r="DB76" s="102"/>
      <c r="DC76" s="74"/>
    </row>
    <row r="77" spans="1:107" x14ac:dyDescent="0.25">
      <c r="A77" s="526"/>
      <c r="B77" s="74"/>
      <c r="C77" s="484"/>
      <c r="D77" s="55">
        <f t="shared" si="15"/>
        <v>-2017</v>
      </c>
      <c r="E77" s="55" t="str">
        <f t="shared" si="16"/>
        <v xml:space="preserve"> -</v>
      </c>
      <c r="F77" s="87" t="str">
        <f t="shared" si="5"/>
        <v xml:space="preserve"> -</v>
      </c>
      <c r="G77" s="74"/>
      <c r="H77" s="96"/>
      <c r="I77" s="55">
        <f t="shared" ref="I77:I82" si="21">VALUE(L77&amp;Kalenderjahr)</f>
        <v>43040</v>
      </c>
      <c r="J77" s="404" t="s">
        <v>85</v>
      </c>
      <c r="K77" s="404"/>
      <c r="L77" s="493" t="s">
        <v>84</v>
      </c>
      <c r="M77" s="493"/>
      <c r="N77" s="62"/>
      <c r="O77" s="178">
        <f t="shared" ref="O77:O82" si="22">VALUE(R77&amp;Kalenderjahr)</f>
        <v>42962</v>
      </c>
      <c r="P77" s="404" t="s">
        <v>87</v>
      </c>
      <c r="Q77" s="404"/>
      <c r="R77" s="493" t="s">
        <v>86</v>
      </c>
      <c r="S77" s="493"/>
      <c r="T77" s="62"/>
      <c r="U77" s="263">
        <f t="shared" si="6"/>
        <v>-2017</v>
      </c>
      <c r="V77" s="500" t="s">
        <v>44</v>
      </c>
      <c r="W77" s="500"/>
      <c r="X77" s="501" t="s">
        <v>44</v>
      </c>
      <c r="Y77" s="501"/>
      <c r="Z77" s="62"/>
      <c r="AA77" s="263">
        <f t="shared" si="7"/>
        <v>-2017</v>
      </c>
      <c r="AB77" s="500" t="s">
        <v>44</v>
      </c>
      <c r="AC77" s="500"/>
      <c r="AD77" s="501" t="s">
        <v>44</v>
      </c>
      <c r="AE77" s="501"/>
      <c r="AF77" s="62"/>
      <c r="AG77" s="263">
        <f t="shared" si="8"/>
        <v>-2017</v>
      </c>
      <c r="AH77" s="500" t="s">
        <v>44</v>
      </c>
      <c r="AI77" s="500"/>
      <c r="AJ77" s="501" t="s">
        <v>44</v>
      </c>
      <c r="AK77" s="501"/>
      <c r="AL77" s="62"/>
      <c r="AM77" s="263">
        <f t="shared" si="9"/>
        <v>-2017</v>
      </c>
      <c r="AN77" s="500" t="s">
        <v>44</v>
      </c>
      <c r="AO77" s="500"/>
      <c r="AP77" s="501" t="s">
        <v>44</v>
      </c>
      <c r="AQ77" s="501"/>
      <c r="AR77" s="62"/>
      <c r="AS77" s="263">
        <f t="shared" si="17"/>
        <v>-2017</v>
      </c>
      <c r="AT77" s="508" t="s">
        <v>44</v>
      </c>
      <c r="AU77" s="508"/>
      <c r="AV77" s="507" t="s">
        <v>44</v>
      </c>
      <c r="AW77" s="507"/>
      <c r="AX77" s="62"/>
      <c r="AY77" s="263">
        <f t="shared" si="10"/>
        <v>-2017</v>
      </c>
      <c r="AZ77" s="500" t="s">
        <v>44</v>
      </c>
      <c r="BA77" s="500"/>
      <c r="BB77" s="501" t="s">
        <v>44</v>
      </c>
      <c r="BC77" s="501"/>
      <c r="BD77" s="95"/>
      <c r="BE77" s="74"/>
      <c r="BF77" s="103"/>
      <c r="BG77" s="263">
        <f t="shared" si="11"/>
        <v>-2017</v>
      </c>
      <c r="BH77" s="500" t="s">
        <v>44</v>
      </c>
      <c r="BI77" s="500"/>
      <c r="BJ77" s="501" t="s">
        <v>44</v>
      </c>
      <c r="BK77" s="501"/>
      <c r="BL77" s="58"/>
      <c r="BM77" s="263">
        <f t="shared" si="18"/>
        <v>-2017</v>
      </c>
      <c r="BN77" s="500" t="s">
        <v>44</v>
      </c>
      <c r="BO77" s="500"/>
      <c r="BP77" s="501" t="s">
        <v>44</v>
      </c>
      <c r="BQ77" s="501"/>
      <c r="BR77" s="58"/>
      <c r="BS77" s="263">
        <f t="shared" si="19"/>
        <v>-2017</v>
      </c>
      <c r="BT77" s="500" t="s">
        <v>44</v>
      </c>
      <c r="BU77" s="500"/>
      <c r="BV77" s="501" t="s">
        <v>44</v>
      </c>
      <c r="BW77" s="501"/>
      <c r="BX77" s="58"/>
      <c r="BY77" s="55">
        <f t="shared" si="20"/>
        <v>43040</v>
      </c>
      <c r="BZ77" s="404" t="s">
        <v>85</v>
      </c>
      <c r="CA77" s="404"/>
      <c r="CB77" s="493" t="s">
        <v>84</v>
      </c>
      <c r="CC77" s="493"/>
      <c r="CD77" s="58"/>
      <c r="CE77" s="263">
        <f t="shared" ref="CE77:CE82" si="23">VALUE(CH77&amp;Kalenderjahr)</f>
        <v>-2017</v>
      </c>
      <c r="CF77" s="500" t="s">
        <v>44</v>
      </c>
      <c r="CG77" s="500"/>
      <c r="CH77" s="501" t="s">
        <v>44</v>
      </c>
      <c r="CI77" s="501"/>
      <c r="CJ77" s="58"/>
      <c r="CK77" s="263">
        <f t="shared" si="12"/>
        <v>-2017</v>
      </c>
      <c r="CL77" s="508" t="s">
        <v>44</v>
      </c>
      <c r="CM77" s="508"/>
      <c r="CN77" s="507" t="s">
        <v>44</v>
      </c>
      <c r="CO77" s="507"/>
      <c r="CP77" s="58"/>
      <c r="CQ77" s="263">
        <f t="shared" si="13"/>
        <v>-2017</v>
      </c>
      <c r="CR77" s="500" t="s">
        <v>44</v>
      </c>
      <c r="CS77" s="500"/>
      <c r="CT77" s="501" t="s">
        <v>44</v>
      </c>
      <c r="CU77" s="501"/>
      <c r="CV77" s="58"/>
      <c r="CW77" s="263">
        <f t="shared" si="14"/>
        <v>-2017</v>
      </c>
      <c r="CX77" s="500" t="s">
        <v>44</v>
      </c>
      <c r="CY77" s="500"/>
      <c r="CZ77" s="501" t="s">
        <v>44</v>
      </c>
      <c r="DA77" s="501"/>
      <c r="DB77" s="102"/>
      <c r="DC77" s="74"/>
    </row>
    <row r="78" spans="1:107" x14ac:dyDescent="0.25">
      <c r="A78" s="526"/>
      <c r="B78" s="74"/>
      <c r="C78" s="484"/>
      <c r="D78" s="55">
        <f t="shared" si="15"/>
        <v>-2017</v>
      </c>
      <c r="E78" s="55" t="str">
        <f t="shared" si="16"/>
        <v xml:space="preserve"> -</v>
      </c>
      <c r="F78" s="87" t="str">
        <f t="shared" si="5"/>
        <v xml:space="preserve"> -</v>
      </c>
      <c r="G78" s="74"/>
      <c r="H78" s="96"/>
      <c r="I78" s="263">
        <f t="shared" si="21"/>
        <v>-2017</v>
      </c>
      <c r="J78" s="487" t="s">
        <v>44</v>
      </c>
      <c r="K78" s="488"/>
      <c r="L78" s="489" t="s">
        <v>44</v>
      </c>
      <c r="M78" s="490"/>
      <c r="N78" s="62"/>
      <c r="O78" s="178">
        <f t="shared" si="22"/>
        <v>43040</v>
      </c>
      <c r="P78" s="404" t="s">
        <v>85</v>
      </c>
      <c r="Q78" s="404"/>
      <c r="R78" s="493" t="s">
        <v>84</v>
      </c>
      <c r="S78" s="493"/>
      <c r="T78" s="62"/>
      <c r="U78" s="263">
        <f t="shared" si="6"/>
        <v>-2017</v>
      </c>
      <c r="V78" s="500" t="s">
        <v>44</v>
      </c>
      <c r="W78" s="500"/>
      <c r="X78" s="501" t="s">
        <v>44</v>
      </c>
      <c r="Y78" s="501"/>
      <c r="Z78" s="62"/>
      <c r="AA78" s="263">
        <f t="shared" si="7"/>
        <v>-2017</v>
      </c>
      <c r="AB78" s="500" t="s">
        <v>44</v>
      </c>
      <c r="AC78" s="500"/>
      <c r="AD78" s="501" t="s">
        <v>44</v>
      </c>
      <c r="AE78" s="501"/>
      <c r="AF78" s="62"/>
      <c r="AG78" s="263">
        <f t="shared" si="8"/>
        <v>-2017</v>
      </c>
      <c r="AH78" s="500" t="s">
        <v>44</v>
      </c>
      <c r="AI78" s="500"/>
      <c r="AJ78" s="501" t="s">
        <v>44</v>
      </c>
      <c r="AK78" s="501"/>
      <c r="AL78" s="62"/>
      <c r="AM78" s="263">
        <f t="shared" si="9"/>
        <v>-2017</v>
      </c>
      <c r="AN78" s="500" t="s">
        <v>44</v>
      </c>
      <c r="AO78" s="500"/>
      <c r="AP78" s="501" t="s">
        <v>44</v>
      </c>
      <c r="AQ78" s="501"/>
      <c r="AR78" s="62"/>
      <c r="AS78" s="263">
        <f t="shared" si="17"/>
        <v>-2017</v>
      </c>
      <c r="AT78" s="508" t="s">
        <v>44</v>
      </c>
      <c r="AU78" s="508"/>
      <c r="AV78" s="507" t="s">
        <v>44</v>
      </c>
      <c r="AW78" s="507"/>
      <c r="AX78" s="62"/>
      <c r="AY78" s="263">
        <f t="shared" si="10"/>
        <v>-2017</v>
      </c>
      <c r="AZ78" s="500" t="s">
        <v>44</v>
      </c>
      <c r="BA78" s="500"/>
      <c r="BB78" s="501" t="s">
        <v>44</v>
      </c>
      <c r="BC78" s="501"/>
      <c r="BD78" s="95"/>
      <c r="BE78" s="74"/>
      <c r="BF78" s="103"/>
      <c r="BG78" s="263">
        <f t="shared" si="11"/>
        <v>-2017</v>
      </c>
      <c r="BH78" s="500" t="s">
        <v>44</v>
      </c>
      <c r="BI78" s="500"/>
      <c r="BJ78" s="501" t="s">
        <v>44</v>
      </c>
      <c r="BK78" s="501"/>
      <c r="BL78" s="58"/>
      <c r="BM78" s="263">
        <f t="shared" si="18"/>
        <v>-2017</v>
      </c>
      <c r="BN78" s="500" t="s">
        <v>44</v>
      </c>
      <c r="BO78" s="500"/>
      <c r="BP78" s="501" t="s">
        <v>44</v>
      </c>
      <c r="BQ78" s="501"/>
      <c r="BR78" s="58"/>
      <c r="BS78" s="263">
        <f t="shared" si="19"/>
        <v>-2017</v>
      </c>
      <c r="BT78" s="500" t="s">
        <v>44</v>
      </c>
      <c r="BU78" s="500"/>
      <c r="BV78" s="501" t="s">
        <v>44</v>
      </c>
      <c r="BW78" s="501"/>
      <c r="BX78" s="58"/>
      <c r="BY78" s="263">
        <f t="shared" si="20"/>
        <v>-2017</v>
      </c>
      <c r="BZ78" s="508" t="s">
        <v>44</v>
      </c>
      <c r="CA78" s="508"/>
      <c r="CB78" s="507" t="s">
        <v>44</v>
      </c>
      <c r="CC78" s="507"/>
      <c r="CD78" s="58"/>
      <c r="CE78" s="263">
        <f t="shared" si="23"/>
        <v>-2017</v>
      </c>
      <c r="CF78" s="500" t="s">
        <v>44</v>
      </c>
      <c r="CG78" s="500"/>
      <c r="CH78" s="501" t="s">
        <v>44</v>
      </c>
      <c r="CI78" s="501"/>
      <c r="CJ78" s="58"/>
      <c r="CK78" s="263">
        <f t="shared" si="12"/>
        <v>-2017</v>
      </c>
      <c r="CL78" s="508" t="s">
        <v>44</v>
      </c>
      <c r="CM78" s="508"/>
      <c r="CN78" s="507" t="s">
        <v>44</v>
      </c>
      <c r="CO78" s="507"/>
      <c r="CP78" s="58"/>
      <c r="CQ78" s="263">
        <f t="shared" si="13"/>
        <v>-2017</v>
      </c>
      <c r="CR78" s="500" t="s">
        <v>44</v>
      </c>
      <c r="CS78" s="500"/>
      <c r="CT78" s="501" t="s">
        <v>44</v>
      </c>
      <c r="CU78" s="501"/>
      <c r="CV78" s="58"/>
      <c r="CW78" s="263">
        <f t="shared" si="14"/>
        <v>-2017</v>
      </c>
      <c r="CX78" s="500" t="s">
        <v>44</v>
      </c>
      <c r="CY78" s="500"/>
      <c r="CZ78" s="501" t="s">
        <v>44</v>
      </c>
      <c r="DA78" s="501"/>
      <c r="DB78" s="102"/>
      <c r="DC78" s="74"/>
    </row>
    <row r="79" spans="1:107" x14ac:dyDescent="0.25">
      <c r="A79" s="526"/>
      <c r="B79" s="74"/>
      <c r="C79" s="484"/>
      <c r="D79" s="55">
        <f t="shared" si="15"/>
        <v>-2017</v>
      </c>
      <c r="E79" s="55" t="str">
        <f t="shared" si="16"/>
        <v xml:space="preserve"> -</v>
      </c>
      <c r="F79" s="87" t="str">
        <f t="shared" si="5"/>
        <v xml:space="preserve"> -</v>
      </c>
      <c r="G79" s="76"/>
      <c r="H79" s="111"/>
      <c r="I79" s="263">
        <f t="shared" si="21"/>
        <v>-2017</v>
      </c>
      <c r="J79" s="487" t="s">
        <v>44</v>
      </c>
      <c r="K79" s="488"/>
      <c r="L79" s="489" t="s">
        <v>44</v>
      </c>
      <c r="M79" s="490"/>
      <c r="N79" s="64"/>
      <c r="O79" s="263">
        <f t="shared" si="22"/>
        <v>-2017</v>
      </c>
      <c r="P79" s="500" t="s">
        <v>44</v>
      </c>
      <c r="Q79" s="500"/>
      <c r="R79" s="501" t="s">
        <v>44</v>
      </c>
      <c r="S79" s="501"/>
      <c r="T79" s="62"/>
      <c r="U79" s="263">
        <f t="shared" si="6"/>
        <v>-2017</v>
      </c>
      <c r="V79" s="500" t="s">
        <v>44</v>
      </c>
      <c r="W79" s="500"/>
      <c r="X79" s="501" t="s">
        <v>44</v>
      </c>
      <c r="Y79" s="501"/>
      <c r="Z79" s="62"/>
      <c r="AA79" s="263">
        <f t="shared" si="7"/>
        <v>-2017</v>
      </c>
      <c r="AB79" s="500" t="s">
        <v>44</v>
      </c>
      <c r="AC79" s="500"/>
      <c r="AD79" s="501" t="s">
        <v>44</v>
      </c>
      <c r="AE79" s="501"/>
      <c r="AF79" s="62"/>
      <c r="AG79" s="263">
        <f t="shared" si="8"/>
        <v>-2017</v>
      </c>
      <c r="AH79" s="500" t="s">
        <v>44</v>
      </c>
      <c r="AI79" s="500"/>
      <c r="AJ79" s="501" t="s">
        <v>44</v>
      </c>
      <c r="AK79" s="501"/>
      <c r="AL79" s="62"/>
      <c r="AM79" s="263">
        <f t="shared" si="9"/>
        <v>-2017</v>
      </c>
      <c r="AN79" s="500" t="s">
        <v>44</v>
      </c>
      <c r="AO79" s="500"/>
      <c r="AP79" s="501" t="s">
        <v>44</v>
      </c>
      <c r="AQ79" s="501"/>
      <c r="AR79" s="62"/>
      <c r="AS79" s="263">
        <f t="shared" si="17"/>
        <v>-2017</v>
      </c>
      <c r="AT79" s="508" t="s">
        <v>44</v>
      </c>
      <c r="AU79" s="508"/>
      <c r="AV79" s="507" t="s">
        <v>44</v>
      </c>
      <c r="AW79" s="507"/>
      <c r="AX79" s="62"/>
      <c r="AY79" s="263">
        <f t="shared" si="10"/>
        <v>-2017</v>
      </c>
      <c r="AZ79" s="500" t="s">
        <v>44</v>
      </c>
      <c r="BA79" s="500"/>
      <c r="BB79" s="501" t="s">
        <v>44</v>
      </c>
      <c r="BC79" s="501"/>
      <c r="BD79" s="95"/>
      <c r="BE79" s="74"/>
      <c r="BF79" s="103"/>
      <c r="BG79" s="263">
        <f t="shared" si="11"/>
        <v>-2017</v>
      </c>
      <c r="BH79" s="500" t="s">
        <v>44</v>
      </c>
      <c r="BI79" s="500"/>
      <c r="BJ79" s="501" t="s">
        <v>44</v>
      </c>
      <c r="BK79" s="501"/>
      <c r="BL79" s="58"/>
      <c r="BM79" s="263">
        <f t="shared" si="18"/>
        <v>-2017</v>
      </c>
      <c r="BN79" s="500" t="s">
        <v>44</v>
      </c>
      <c r="BO79" s="500"/>
      <c r="BP79" s="501" t="s">
        <v>44</v>
      </c>
      <c r="BQ79" s="501"/>
      <c r="BR79" s="58"/>
      <c r="BS79" s="263">
        <f t="shared" si="19"/>
        <v>-2017</v>
      </c>
      <c r="BT79" s="500" t="s">
        <v>44</v>
      </c>
      <c r="BU79" s="500"/>
      <c r="BV79" s="501" t="s">
        <v>44</v>
      </c>
      <c r="BW79" s="501"/>
      <c r="BX79" s="58"/>
      <c r="BY79" s="263">
        <f t="shared" si="20"/>
        <v>-2017</v>
      </c>
      <c r="BZ79" s="508" t="s">
        <v>44</v>
      </c>
      <c r="CA79" s="508"/>
      <c r="CB79" s="507" t="s">
        <v>44</v>
      </c>
      <c r="CC79" s="507"/>
      <c r="CD79" s="58"/>
      <c r="CE79" s="263">
        <f t="shared" si="23"/>
        <v>-2017</v>
      </c>
      <c r="CF79" s="500" t="s">
        <v>44</v>
      </c>
      <c r="CG79" s="500"/>
      <c r="CH79" s="501" t="s">
        <v>44</v>
      </c>
      <c r="CI79" s="501"/>
      <c r="CJ79" s="58"/>
      <c r="CK79" s="263">
        <f t="shared" si="12"/>
        <v>-2017</v>
      </c>
      <c r="CL79" s="508" t="s">
        <v>44</v>
      </c>
      <c r="CM79" s="508"/>
      <c r="CN79" s="507" t="s">
        <v>44</v>
      </c>
      <c r="CO79" s="507"/>
      <c r="CP79" s="58"/>
      <c r="CQ79" s="263">
        <f t="shared" si="13"/>
        <v>-2017</v>
      </c>
      <c r="CR79" s="500" t="s">
        <v>44</v>
      </c>
      <c r="CS79" s="500"/>
      <c r="CT79" s="501" t="s">
        <v>44</v>
      </c>
      <c r="CU79" s="501"/>
      <c r="CV79" s="58"/>
      <c r="CW79" s="263">
        <f t="shared" si="14"/>
        <v>-2017</v>
      </c>
      <c r="CX79" s="500" t="s">
        <v>44</v>
      </c>
      <c r="CY79" s="500"/>
      <c r="CZ79" s="501" t="s">
        <v>44</v>
      </c>
      <c r="DA79" s="501"/>
      <c r="DB79" s="102"/>
      <c r="DC79" s="74"/>
    </row>
    <row r="80" spans="1:107" x14ac:dyDescent="0.25">
      <c r="A80" s="526"/>
      <c r="B80" s="74"/>
      <c r="C80" s="484"/>
      <c r="D80" s="55">
        <f t="shared" si="15"/>
        <v>-2017</v>
      </c>
      <c r="E80" s="55" t="str">
        <f t="shared" si="16"/>
        <v xml:space="preserve"> -</v>
      </c>
      <c r="F80" s="87" t="str">
        <f t="shared" si="5"/>
        <v xml:space="preserve"> -</v>
      </c>
      <c r="G80" s="76"/>
      <c r="H80" s="111"/>
      <c r="I80" s="263">
        <f t="shared" si="21"/>
        <v>-2017</v>
      </c>
      <c r="J80" s="487" t="s">
        <v>132</v>
      </c>
      <c r="K80" s="488"/>
      <c r="L80" s="489" t="s">
        <v>44</v>
      </c>
      <c r="M80" s="490"/>
      <c r="N80" s="64"/>
      <c r="O80" s="263">
        <f t="shared" si="22"/>
        <v>-2017</v>
      </c>
      <c r="P80" s="500" t="s">
        <v>44</v>
      </c>
      <c r="Q80" s="500"/>
      <c r="R80" s="501" t="s">
        <v>44</v>
      </c>
      <c r="S80" s="501"/>
      <c r="T80" s="62"/>
      <c r="U80" s="263">
        <f t="shared" si="6"/>
        <v>-2017</v>
      </c>
      <c r="V80" s="500" t="s">
        <v>44</v>
      </c>
      <c r="W80" s="500"/>
      <c r="X80" s="501" t="s">
        <v>44</v>
      </c>
      <c r="Y80" s="501"/>
      <c r="Z80" s="62"/>
      <c r="AA80" s="263">
        <f t="shared" si="7"/>
        <v>-2017</v>
      </c>
      <c r="AB80" s="500" t="s">
        <v>44</v>
      </c>
      <c r="AC80" s="500"/>
      <c r="AD80" s="501" t="s">
        <v>44</v>
      </c>
      <c r="AE80" s="501"/>
      <c r="AF80" s="62"/>
      <c r="AG80" s="263">
        <f t="shared" si="8"/>
        <v>-2017</v>
      </c>
      <c r="AH80" s="500" t="s">
        <v>44</v>
      </c>
      <c r="AI80" s="500"/>
      <c r="AJ80" s="501" t="s">
        <v>44</v>
      </c>
      <c r="AK80" s="501"/>
      <c r="AL80" s="62"/>
      <c r="AM80" s="263">
        <f t="shared" si="9"/>
        <v>-2017</v>
      </c>
      <c r="AN80" s="500" t="s">
        <v>44</v>
      </c>
      <c r="AO80" s="500"/>
      <c r="AP80" s="501" t="s">
        <v>44</v>
      </c>
      <c r="AQ80" s="501"/>
      <c r="AR80" s="62"/>
      <c r="AS80" s="263">
        <f t="shared" si="17"/>
        <v>-2017</v>
      </c>
      <c r="AT80" s="508" t="s">
        <v>44</v>
      </c>
      <c r="AU80" s="508"/>
      <c r="AV80" s="507" t="s">
        <v>44</v>
      </c>
      <c r="AW80" s="507"/>
      <c r="AX80" s="62"/>
      <c r="AY80" s="263">
        <f t="shared" si="10"/>
        <v>-2017</v>
      </c>
      <c r="AZ80" s="500" t="s">
        <v>44</v>
      </c>
      <c r="BA80" s="500"/>
      <c r="BB80" s="501" t="s">
        <v>44</v>
      </c>
      <c r="BC80" s="501"/>
      <c r="BD80" s="95"/>
      <c r="BE80" s="74"/>
      <c r="BF80" s="103"/>
      <c r="BG80" s="263">
        <f t="shared" si="11"/>
        <v>-2017</v>
      </c>
      <c r="BH80" s="500" t="s">
        <v>44</v>
      </c>
      <c r="BI80" s="500"/>
      <c r="BJ80" s="501" t="s">
        <v>44</v>
      </c>
      <c r="BK80" s="501"/>
      <c r="BL80" s="58"/>
      <c r="BM80" s="263">
        <f t="shared" si="18"/>
        <v>-2017</v>
      </c>
      <c r="BN80" s="500" t="s">
        <v>44</v>
      </c>
      <c r="BO80" s="500"/>
      <c r="BP80" s="501" t="s">
        <v>44</v>
      </c>
      <c r="BQ80" s="501"/>
      <c r="BR80" s="58"/>
      <c r="BS80" s="263">
        <f t="shared" si="19"/>
        <v>-2017</v>
      </c>
      <c r="BT80" s="500" t="s">
        <v>44</v>
      </c>
      <c r="BU80" s="500"/>
      <c r="BV80" s="501" t="s">
        <v>44</v>
      </c>
      <c r="BW80" s="501"/>
      <c r="BX80" s="58"/>
      <c r="BY80" s="263">
        <f t="shared" si="20"/>
        <v>-2017</v>
      </c>
      <c r="BZ80" s="508" t="s">
        <v>44</v>
      </c>
      <c r="CA80" s="508"/>
      <c r="CB80" s="507" t="s">
        <v>44</v>
      </c>
      <c r="CC80" s="507"/>
      <c r="CD80" s="58"/>
      <c r="CE80" s="263">
        <f t="shared" si="23"/>
        <v>-2017</v>
      </c>
      <c r="CF80" s="500" t="s">
        <v>44</v>
      </c>
      <c r="CG80" s="500"/>
      <c r="CH80" s="501" t="s">
        <v>44</v>
      </c>
      <c r="CI80" s="501"/>
      <c r="CJ80" s="58"/>
      <c r="CK80" s="263">
        <f t="shared" si="12"/>
        <v>-2017</v>
      </c>
      <c r="CL80" s="508" t="s">
        <v>44</v>
      </c>
      <c r="CM80" s="508"/>
      <c r="CN80" s="507" t="s">
        <v>44</v>
      </c>
      <c r="CO80" s="507"/>
      <c r="CP80" s="58"/>
      <c r="CQ80" s="263">
        <f t="shared" si="13"/>
        <v>-2017</v>
      </c>
      <c r="CR80" s="500" t="s">
        <v>44</v>
      </c>
      <c r="CS80" s="500"/>
      <c r="CT80" s="501" t="s">
        <v>44</v>
      </c>
      <c r="CU80" s="501"/>
      <c r="CV80" s="58"/>
      <c r="CW80" s="263">
        <f t="shared" si="14"/>
        <v>-2017</v>
      </c>
      <c r="CX80" s="500" t="s">
        <v>44</v>
      </c>
      <c r="CY80" s="500"/>
      <c r="CZ80" s="501" t="s">
        <v>44</v>
      </c>
      <c r="DA80" s="501"/>
      <c r="DB80" s="102"/>
      <c r="DC80" s="74"/>
    </row>
    <row r="81" spans="1:108" x14ac:dyDescent="0.25">
      <c r="A81" s="526"/>
      <c r="B81" s="74"/>
      <c r="C81" s="484"/>
      <c r="D81" s="55">
        <f t="shared" si="15"/>
        <v>-2017</v>
      </c>
      <c r="E81" s="55" t="str">
        <f t="shared" si="16"/>
        <v xml:space="preserve"> -</v>
      </c>
      <c r="F81" s="87" t="str">
        <f t="shared" si="5"/>
        <v xml:space="preserve"> -</v>
      </c>
      <c r="G81" s="76"/>
      <c r="H81" s="111"/>
      <c r="I81" s="263">
        <f t="shared" si="21"/>
        <v>-2017</v>
      </c>
      <c r="J81" s="487" t="s">
        <v>44</v>
      </c>
      <c r="K81" s="488"/>
      <c r="L81" s="489" t="s">
        <v>44</v>
      </c>
      <c r="M81" s="490"/>
      <c r="N81" s="64"/>
      <c r="O81" s="263">
        <f t="shared" si="22"/>
        <v>-2017</v>
      </c>
      <c r="P81" s="500" t="s">
        <v>44</v>
      </c>
      <c r="Q81" s="500"/>
      <c r="R81" s="501" t="s">
        <v>44</v>
      </c>
      <c r="S81" s="501"/>
      <c r="T81" s="62"/>
      <c r="U81" s="263">
        <f t="shared" si="6"/>
        <v>-2017</v>
      </c>
      <c r="V81" s="500" t="s">
        <v>44</v>
      </c>
      <c r="W81" s="500"/>
      <c r="X81" s="501" t="s">
        <v>44</v>
      </c>
      <c r="Y81" s="501"/>
      <c r="Z81" s="62"/>
      <c r="AA81" s="263">
        <f t="shared" si="7"/>
        <v>-2017</v>
      </c>
      <c r="AB81" s="500" t="s">
        <v>44</v>
      </c>
      <c r="AC81" s="500"/>
      <c r="AD81" s="501" t="s">
        <v>44</v>
      </c>
      <c r="AE81" s="501"/>
      <c r="AF81" s="62"/>
      <c r="AG81" s="263">
        <f t="shared" si="8"/>
        <v>-2017</v>
      </c>
      <c r="AH81" s="500" t="s">
        <v>44</v>
      </c>
      <c r="AI81" s="500"/>
      <c r="AJ81" s="501" t="s">
        <v>44</v>
      </c>
      <c r="AK81" s="501"/>
      <c r="AL81" s="62"/>
      <c r="AM81" s="263">
        <f t="shared" si="9"/>
        <v>-2017</v>
      </c>
      <c r="AN81" s="500" t="s">
        <v>44</v>
      </c>
      <c r="AO81" s="500"/>
      <c r="AP81" s="501" t="s">
        <v>44</v>
      </c>
      <c r="AQ81" s="501"/>
      <c r="AR81" s="62"/>
      <c r="AS81" s="263">
        <f t="shared" si="17"/>
        <v>-2017</v>
      </c>
      <c r="AT81" s="508" t="s">
        <v>44</v>
      </c>
      <c r="AU81" s="508"/>
      <c r="AV81" s="507" t="s">
        <v>44</v>
      </c>
      <c r="AW81" s="507"/>
      <c r="AX81" s="62"/>
      <c r="AY81" s="263">
        <f t="shared" si="10"/>
        <v>-2017</v>
      </c>
      <c r="AZ81" s="500" t="s">
        <v>44</v>
      </c>
      <c r="BA81" s="500"/>
      <c r="BB81" s="501" t="s">
        <v>44</v>
      </c>
      <c r="BC81" s="501"/>
      <c r="BD81" s="95"/>
      <c r="BE81" s="74"/>
      <c r="BF81" s="103"/>
      <c r="BG81" s="263">
        <f t="shared" si="11"/>
        <v>-2017</v>
      </c>
      <c r="BH81" s="500" t="s">
        <v>44</v>
      </c>
      <c r="BI81" s="500"/>
      <c r="BJ81" s="501" t="s">
        <v>44</v>
      </c>
      <c r="BK81" s="501"/>
      <c r="BL81" s="58"/>
      <c r="BM81" s="263">
        <f t="shared" si="18"/>
        <v>-2017</v>
      </c>
      <c r="BN81" s="500" t="s">
        <v>44</v>
      </c>
      <c r="BO81" s="500"/>
      <c r="BP81" s="501" t="s">
        <v>44</v>
      </c>
      <c r="BQ81" s="501"/>
      <c r="BR81" s="58"/>
      <c r="BS81" s="263">
        <f t="shared" si="19"/>
        <v>-2017</v>
      </c>
      <c r="BT81" s="500" t="s">
        <v>44</v>
      </c>
      <c r="BU81" s="500"/>
      <c r="BV81" s="501" t="s">
        <v>44</v>
      </c>
      <c r="BW81" s="501"/>
      <c r="BX81" s="58"/>
      <c r="BY81" s="263">
        <f t="shared" si="20"/>
        <v>-2017</v>
      </c>
      <c r="BZ81" s="508" t="s">
        <v>44</v>
      </c>
      <c r="CA81" s="508"/>
      <c r="CB81" s="507" t="s">
        <v>44</v>
      </c>
      <c r="CC81" s="507"/>
      <c r="CD81" s="58"/>
      <c r="CE81" s="263">
        <f t="shared" si="23"/>
        <v>-2017</v>
      </c>
      <c r="CF81" s="500" t="s">
        <v>44</v>
      </c>
      <c r="CG81" s="500"/>
      <c r="CH81" s="501" t="s">
        <v>44</v>
      </c>
      <c r="CI81" s="501"/>
      <c r="CJ81" s="58"/>
      <c r="CK81" s="263">
        <f t="shared" si="12"/>
        <v>-2017</v>
      </c>
      <c r="CL81" s="508" t="s">
        <v>44</v>
      </c>
      <c r="CM81" s="508"/>
      <c r="CN81" s="507" t="s">
        <v>44</v>
      </c>
      <c r="CO81" s="507"/>
      <c r="CP81" s="58"/>
      <c r="CQ81" s="263">
        <f t="shared" si="13"/>
        <v>-2017</v>
      </c>
      <c r="CR81" s="500" t="s">
        <v>44</v>
      </c>
      <c r="CS81" s="500"/>
      <c r="CT81" s="501" t="s">
        <v>44</v>
      </c>
      <c r="CU81" s="501"/>
      <c r="CV81" s="58"/>
      <c r="CW81" s="263">
        <f t="shared" si="14"/>
        <v>-2017</v>
      </c>
      <c r="CX81" s="500" t="s">
        <v>44</v>
      </c>
      <c r="CY81" s="500"/>
      <c r="CZ81" s="501" t="s">
        <v>44</v>
      </c>
      <c r="DA81" s="501"/>
      <c r="DB81" s="102"/>
      <c r="DC81" s="74"/>
    </row>
    <row r="82" spans="1:108" ht="15.75" thickBot="1" x14ac:dyDescent="0.3">
      <c r="A82" s="526"/>
      <c r="B82" s="74"/>
      <c r="C82" s="485"/>
      <c r="D82" s="88">
        <f t="shared" si="15"/>
        <v>-2017</v>
      </c>
      <c r="E82" s="88" t="str">
        <f t="shared" si="16"/>
        <v xml:space="preserve"> - </v>
      </c>
      <c r="F82" s="89" t="str">
        <f t="shared" si="5"/>
        <v xml:space="preserve"> -</v>
      </c>
      <c r="G82" s="76"/>
      <c r="H82" s="111"/>
      <c r="I82" s="263">
        <f t="shared" si="21"/>
        <v>-2017</v>
      </c>
      <c r="J82" s="487" t="s">
        <v>44</v>
      </c>
      <c r="K82" s="488"/>
      <c r="L82" s="489" t="s">
        <v>44</v>
      </c>
      <c r="M82" s="490"/>
      <c r="N82" s="64"/>
      <c r="O82" s="263">
        <f t="shared" si="22"/>
        <v>-2017</v>
      </c>
      <c r="P82" s="500" t="s">
        <v>44</v>
      </c>
      <c r="Q82" s="500"/>
      <c r="R82" s="501" t="s">
        <v>44</v>
      </c>
      <c r="S82" s="501"/>
      <c r="T82" s="62"/>
      <c r="U82" s="263">
        <f t="shared" si="6"/>
        <v>-2017</v>
      </c>
      <c r="V82" s="500" t="s">
        <v>44</v>
      </c>
      <c r="W82" s="500"/>
      <c r="X82" s="501" t="s">
        <v>44</v>
      </c>
      <c r="Y82" s="501"/>
      <c r="Z82" s="62"/>
      <c r="AA82" s="263">
        <f t="shared" si="7"/>
        <v>-2017</v>
      </c>
      <c r="AB82" s="500" t="s">
        <v>44</v>
      </c>
      <c r="AC82" s="500"/>
      <c r="AD82" s="501" t="s">
        <v>44</v>
      </c>
      <c r="AE82" s="501"/>
      <c r="AF82" s="62"/>
      <c r="AG82" s="263">
        <f t="shared" si="8"/>
        <v>-2017</v>
      </c>
      <c r="AH82" s="500" t="s">
        <v>44</v>
      </c>
      <c r="AI82" s="500"/>
      <c r="AJ82" s="501" t="s">
        <v>44</v>
      </c>
      <c r="AK82" s="501"/>
      <c r="AL82" s="62"/>
      <c r="AM82" s="263">
        <f t="shared" si="9"/>
        <v>-2017</v>
      </c>
      <c r="AN82" s="500" t="s">
        <v>44</v>
      </c>
      <c r="AO82" s="500"/>
      <c r="AP82" s="501" t="s">
        <v>44</v>
      </c>
      <c r="AQ82" s="501"/>
      <c r="AR82" s="62"/>
      <c r="AS82" s="263">
        <f t="shared" si="17"/>
        <v>-2017</v>
      </c>
      <c r="AT82" s="508" t="s">
        <v>44</v>
      </c>
      <c r="AU82" s="508"/>
      <c r="AV82" s="507" t="s">
        <v>44</v>
      </c>
      <c r="AW82" s="507"/>
      <c r="AX82" s="62"/>
      <c r="AY82" s="263">
        <f t="shared" si="10"/>
        <v>-2017</v>
      </c>
      <c r="AZ82" s="500" t="s">
        <v>44</v>
      </c>
      <c r="BA82" s="500"/>
      <c r="BB82" s="501" t="s">
        <v>44</v>
      </c>
      <c r="BC82" s="501"/>
      <c r="BD82" s="95"/>
      <c r="BE82" s="74"/>
      <c r="BF82" s="103"/>
      <c r="BG82" s="263">
        <f t="shared" si="11"/>
        <v>-2017</v>
      </c>
      <c r="BH82" s="500" t="s">
        <v>44</v>
      </c>
      <c r="BI82" s="500"/>
      <c r="BJ82" s="501" t="s">
        <v>44</v>
      </c>
      <c r="BK82" s="501"/>
      <c r="BL82" s="58"/>
      <c r="BM82" s="263">
        <f t="shared" si="18"/>
        <v>-2017</v>
      </c>
      <c r="BN82" s="500" t="s">
        <v>44</v>
      </c>
      <c r="BO82" s="500"/>
      <c r="BP82" s="501" t="s">
        <v>44</v>
      </c>
      <c r="BQ82" s="501"/>
      <c r="BR82" s="58"/>
      <c r="BS82" s="263">
        <f t="shared" si="19"/>
        <v>-2017</v>
      </c>
      <c r="BT82" s="500" t="s">
        <v>44</v>
      </c>
      <c r="BU82" s="500"/>
      <c r="BV82" s="501" t="s">
        <v>44</v>
      </c>
      <c r="BW82" s="501"/>
      <c r="BX82" s="58"/>
      <c r="BY82" s="263">
        <f t="shared" si="20"/>
        <v>-2017</v>
      </c>
      <c r="BZ82" s="508" t="s">
        <v>44</v>
      </c>
      <c r="CA82" s="508"/>
      <c r="CB82" s="507" t="s">
        <v>44</v>
      </c>
      <c r="CC82" s="507"/>
      <c r="CD82" s="58"/>
      <c r="CE82" s="263">
        <f t="shared" si="23"/>
        <v>-2017</v>
      </c>
      <c r="CF82" s="500" t="s">
        <v>44</v>
      </c>
      <c r="CG82" s="500"/>
      <c r="CH82" s="501" t="s">
        <v>44</v>
      </c>
      <c r="CI82" s="501"/>
      <c r="CJ82" s="58"/>
      <c r="CK82" s="263">
        <f t="shared" si="12"/>
        <v>-2017</v>
      </c>
      <c r="CL82" s="508" t="s">
        <v>155</v>
      </c>
      <c r="CM82" s="508"/>
      <c r="CN82" s="507" t="s">
        <v>44</v>
      </c>
      <c r="CO82" s="507"/>
      <c r="CP82" s="58"/>
      <c r="CQ82" s="263">
        <f t="shared" si="13"/>
        <v>-2017</v>
      </c>
      <c r="CR82" s="500" t="s">
        <v>44</v>
      </c>
      <c r="CS82" s="500"/>
      <c r="CT82" s="501" t="s">
        <v>44</v>
      </c>
      <c r="CU82" s="501"/>
      <c r="CV82" s="58"/>
      <c r="CW82" s="263">
        <f t="shared" si="14"/>
        <v>-2017</v>
      </c>
      <c r="CX82" s="500" t="s">
        <v>44</v>
      </c>
      <c r="CY82" s="500"/>
      <c r="CZ82" s="501" t="s">
        <v>44</v>
      </c>
      <c r="DA82" s="501"/>
      <c r="DB82" s="102"/>
      <c r="DC82" s="74"/>
    </row>
    <row r="83" spans="1:108" x14ac:dyDescent="0.25">
      <c r="A83" s="526"/>
      <c r="B83" s="74"/>
      <c r="C83" s="74"/>
      <c r="D83" s="74"/>
      <c r="E83" s="74"/>
      <c r="F83" s="74"/>
      <c r="G83" s="76"/>
      <c r="H83" s="111"/>
      <c r="I83" s="65"/>
      <c r="J83" s="463"/>
      <c r="K83" s="463"/>
      <c r="L83" s="464"/>
      <c r="M83" s="464"/>
      <c r="N83" s="64"/>
      <c r="O83" s="65"/>
      <c r="P83" s="463"/>
      <c r="Q83" s="463"/>
      <c r="R83" s="464"/>
      <c r="S83" s="464"/>
      <c r="T83" s="62"/>
      <c r="U83" s="63"/>
      <c r="V83" s="505"/>
      <c r="W83" s="505"/>
      <c r="X83" s="506"/>
      <c r="Y83" s="506"/>
      <c r="Z83" s="64"/>
      <c r="AA83" s="63"/>
      <c r="AB83" s="505"/>
      <c r="AC83" s="505"/>
      <c r="AD83" s="506"/>
      <c r="AE83" s="506"/>
      <c r="AF83" s="64"/>
      <c r="AG83" s="63"/>
      <c r="AH83" s="505"/>
      <c r="AI83" s="505"/>
      <c r="AJ83" s="506"/>
      <c r="AK83" s="506"/>
      <c r="AL83" s="64"/>
      <c r="AM83" s="63"/>
      <c r="AN83" s="505"/>
      <c r="AO83" s="505"/>
      <c r="AP83" s="506"/>
      <c r="AQ83" s="506"/>
      <c r="AR83" s="64"/>
      <c r="AS83" s="63"/>
      <c r="AT83" s="505"/>
      <c r="AU83" s="505"/>
      <c r="AV83" s="506"/>
      <c r="AW83" s="506"/>
      <c r="AX83" s="64"/>
      <c r="AY83" s="63"/>
      <c r="AZ83" s="505"/>
      <c r="BA83" s="505"/>
      <c r="BB83" s="506"/>
      <c r="BC83" s="506"/>
      <c r="BD83" s="95"/>
      <c r="BE83" s="79"/>
      <c r="BF83" s="103"/>
      <c r="BG83" s="59"/>
      <c r="BH83" s="495"/>
      <c r="BI83" s="495"/>
      <c r="BJ83" s="518"/>
      <c r="BK83" s="518"/>
      <c r="BL83" s="61"/>
      <c r="BM83" s="59"/>
      <c r="BN83" s="495"/>
      <c r="BO83" s="495"/>
      <c r="BP83" s="518"/>
      <c r="BQ83" s="518"/>
      <c r="BR83" s="61"/>
      <c r="BS83" s="59"/>
      <c r="BT83" s="495"/>
      <c r="BU83" s="495"/>
      <c r="BV83" s="518"/>
      <c r="BW83" s="518"/>
      <c r="BX83" s="61"/>
      <c r="BY83" s="59"/>
      <c r="BZ83" s="495"/>
      <c r="CA83" s="495"/>
      <c r="CB83" s="518"/>
      <c r="CC83" s="518"/>
      <c r="CD83" s="61"/>
      <c r="CE83" s="59"/>
      <c r="CF83" s="495"/>
      <c r="CG83" s="495"/>
      <c r="CH83" s="518"/>
      <c r="CI83" s="518"/>
      <c r="CJ83" s="61"/>
      <c r="CK83" s="59"/>
      <c r="CL83" s="495"/>
      <c r="CM83" s="495"/>
      <c r="CN83" s="518"/>
      <c r="CO83" s="518"/>
      <c r="CP83" s="61"/>
      <c r="CQ83" s="59"/>
      <c r="CR83" s="495"/>
      <c r="CS83" s="495"/>
      <c r="CT83" s="518"/>
      <c r="CU83" s="518"/>
      <c r="CV83" s="61"/>
      <c r="CW83" s="59"/>
      <c r="CX83" s="495"/>
      <c r="CY83" s="495"/>
      <c r="CZ83" s="518"/>
      <c r="DA83" s="518"/>
      <c r="DB83" s="102"/>
      <c r="DC83" s="74"/>
    </row>
    <row r="84" spans="1:108" ht="15.75" thickBot="1" x14ac:dyDescent="0.3">
      <c r="A84" s="526"/>
      <c r="B84" s="74"/>
      <c r="C84" s="74"/>
      <c r="D84" s="74"/>
      <c r="E84" s="74"/>
      <c r="F84" s="74"/>
      <c r="G84" s="76"/>
      <c r="H84" s="112"/>
      <c r="I84" s="113"/>
      <c r="J84" s="114"/>
      <c r="K84" s="114"/>
      <c r="L84" s="113"/>
      <c r="M84" s="113"/>
      <c r="N84" s="115"/>
      <c r="O84" s="113"/>
      <c r="P84" s="114"/>
      <c r="Q84" s="114"/>
      <c r="R84" s="113"/>
      <c r="S84" s="113"/>
      <c r="T84" s="115"/>
      <c r="U84" s="116"/>
      <c r="V84" s="117"/>
      <c r="W84" s="117"/>
      <c r="X84" s="116"/>
      <c r="Y84" s="116"/>
      <c r="Z84" s="115"/>
      <c r="AA84" s="116"/>
      <c r="AB84" s="117"/>
      <c r="AC84" s="117"/>
      <c r="AD84" s="116"/>
      <c r="AE84" s="116"/>
      <c r="AF84" s="115"/>
      <c r="AG84" s="116"/>
      <c r="AH84" s="117"/>
      <c r="AI84" s="117"/>
      <c r="AJ84" s="116"/>
      <c r="AK84" s="116"/>
      <c r="AL84" s="115"/>
      <c r="AM84" s="116"/>
      <c r="AN84" s="117"/>
      <c r="AO84" s="117"/>
      <c r="AP84" s="116"/>
      <c r="AQ84" s="116"/>
      <c r="AR84" s="115"/>
      <c r="AS84" s="116"/>
      <c r="AT84" s="117"/>
      <c r="AU84" s="117"/>
      <c r="AV84" s="116"/>
      <c r="AW84" s="116"/>
      <c r="AX84" s="115"/>
      <c r="AY84" s="116"/>
      <c r="AZ84" s="117"/>
      <c r="BA84" s="117"/>
      <c r="BB84" s="116"/>
      <c r="BC84" s="116"/>
      <c r="BD84" s="118"/>
      <c r="BE84" s="79"/>
      <c r="BF84" s="124"/>
      <c r="BG84" s="110"/>
      <c r="BH84" s="125"/>
      <c r="BI84" s="125"/>
      <c r="BJ84" s="110"/>
      <c r="BK84" s="110"/>
      <c r="BL84" s="109"/>
      <c r="BM84" s="110"/>
      <c r="BN84" s="125"/>
      <c r="BO84" s="125"/>
      <c r="BP84" s="110"/>
      <c r="BQ84" s="110"/>
      <c r="BR84" s="109"/>
      <c r="BS84" s="110"/>
      <c r="BT84" s="125"/>
      <c r="BU84" s="125"/>
      <c r="BV84" s="110"/>
      <c r="BW84" s="110"/>
      <c r="BX84" s="109"/>
      <c r="BY84" s="110"/>
      <c r="BZ84" s="125"/>
      <c r="CA84" s="125"/>
      <c r="CB84" s="110"/>
      <c r="CC84" s="110"/>
      <c r="CD84" s="109"/>
      <c r="CE84" s="110"/>
      <c r="CF84" s="125"/>
      <c r="CG84" s="125"/>
      <c r="CH84" s="110"/>
      <c r="CI84" s="110"/>
      <c r="CJ84" s="109"/>
      <c r="CK84" s="110"/>
      <c r="CL84" s="125"/>
      <c r="CM84" s="125"/>
      <c r="CN84" s="110"/>
      <c r="CO84" s="110"/>
      <c r="CP84" s="109"/>
      <c r="CQ84" s="110"/>
      <c r="CR84" s="125"/>
      <c r="CS84" s="125"/>
      <c r="CT84" s="110"/>
      <c r="CU84" s="110"/>
      <c r="CV84" s="109"/>
      <c r="CW84" s="110"/>
      <c r="CX84" s="125"/>
      <c r="CY84" s="125"/>
      <c r="CZ84" s="110"/>
      <c r="DA84" s="110"/>
      <c r="DB84" s="127"/>
      <c r="DC84" s="74"/>
    </row>
    <row r="85" spans="1:108" x14ac:dyDescent="0.25">
      <c r="A85" s="526"/>
      <c r="B85" s="74"/>
      <c r="C85" s="74"/>
      <c r="D85" s="74"/>
      <c r="E85" s="74"/>
      <c r="F85" s="74"/>
      <c r="G85" s="76"/>
      <c r="H85" s="76"/>
      <c r="I85" s="77"/>
      <c r="J85" s="78"/>
      <c r="K85" s="78"/>
      <c r="L85" s="77"/>
      <c r="M85" s="77"/>
      <c r="N85" s="79"/>
      <c r="O85" s="77"/>
      <c r="P85" s="78"/>
      <c r="Q85" s="78"/>
      <c r="R85" s="77"/>
      <c r="S85" s="77"/>
      <c r="T85" s="74"/>
      <c r="U85" s="80"/>
      <c r="V85" s="81"/>
      <c r="W85" s="81"/>
      <c r="X85" s="80"/>
      <c r="Y85" s="80"/>
      <c r="Z85" s="79"/>
      <c r="AA85" s="80"/>
      <c r="AB85" s="81"/>
      <c r="AC85" s="81"/>
      <c r="AD85" s="80"/>
      <c r="AE85" s="80"/>
      <c r="AF85" s="79"/>
      <c r="AG85" s="80"/>
      <c r="AH85" s="81"/>
      <c r="AI85" s="81"/>
      <c r="AJ85" s="80"/>
      <c r="AK85" s="80"/>
      <c r="AL85" s="79"/>
      <c r="AM85" s="80"/>
      <c r="AN85" s="81"/>
      <c r="AO85" s="81"/>
      <c r="AP85" s="80"/>
      <c r="AQ85" s="80"/>
      <c r="AR85" s="79"/>
      <c r="AS85" s="80"/>
      <c r="AT85" s="81"/>
      <c r="AU85" s="81"/>
      <c r="AV85" s="80"/>
      <c r="AW85" s="80"/>
      <c r="AX85" s="79"/>
      <c r="AY85" s="80"/>
      <c r="AZ85" s="81"/>
      <c r="BA85" s="81"/>
      <c r="BB85" s="80"/>
      <c r="BC85" s="80"/>
      <c r="BD85" s="79"/>
      <c r="BE85" s="79"/>
      <c r="BF85" s="79"/>
      <c r="BG85" s="80"/>
      <c r="BH85" s="81"/>
      <c r="BI85" s="81"/>
      <c r="BJ85" s="80"/>
      <c r="BK85" s="80"/>
      <c r="BL85" s="79"/>
      <c r="BM85" s="80"/>
      <c r="BN85" s="81"/>
      <c r="BO85" s="81"/>
      <c r="BP85" s="80"/>
      <c r="BQ85" s="80"/>
      <c r="BR85" s="79"/>
      <c r="BS85" s="80"/>
      <c r="BT85" s="81"/>
      <c r="BU85" s="81"/>
      <c r="BV85" s="80"/>
      <c r="BW85" s="80"/>
      <c r="BX85" s="79"/>
      <c r="BY85" s="80"/>
      <c r="BZ85" s="81"/>
      <c r="CA85" s="81"/>
      <c r="CB85" s="80"/>
      <c r="CC85" s="80"/>
      <c r="CD85" s="79"/>
      <c r="CE85" s="80"/>
      <c r="CF85" s="81"/>
      <c r="CG85" s="81"/>
      <c r="CH85" s="80"/>
      <c r="CI85" s="80"/>
      <c r="CJ85" s="79"/>
      <c r="CK85" s="80"/>
      <c r="CL85" s="81"/>
      <c r="CM85" s="81"/>
      <c r="CN85" s="80"/>
      <c r="CO85" s="80"/>
      <c r="CP85" s="79"/>
      <c r="CQ85" s="80"/>
      <c r="CR85" s="81"/>
      <c r="CS85" s="81"/>
      <c r="CT85" s="80"/>
      <c r="CU85" s="80"/>
      <c r="CV85" s="79"/>
      <c r="CW85" s="80"/>
      <c r="CX85" s="81"/>
      <c r="CY85" s="81"/>
      <c r="CZ85" s="80"/>
      <c r="DA85" s="80"/>
      <c r="DB85" s="79"/>
      <c r="DC85" s="74"/>
      <c r="DD85" s="50"/>
    </row>
    <row r="86" spans="1:108" x14ac:dyDescent="0.25">
      <c r="BQ86" s="144"/>
      <c r="BR86" s="144"/>
      <c r="BS86" s="144"/>
      <c r="BT86" s="144"/>
      <c r="BU86" s="144"/>
      <c r="BV86" s="144"/>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4"/>
      <c r="CT86" s="144"/>
      <c r="CU86" s="144"/>
      <c r="CV86" s="144"/>
      <c r="CW86" s="144"/>
      <c r="CX86" s="144"/>
      <c r="CY86" s="144"/>
      <c r="CZ86" s="144"/>
      <c r="DA86" s="144"/>
      <c r="DB86" s="144"/>
      <c r="DC86" s="144"/>
    </row>
    <row r="88" spans="1:108" ht="18.75" x14ac:dyDescent="0.3">
      <c r="A88" s="491" t="s">
        <v>197</v>
      </c>
      <c r="B88" s="492"/>
      <c r="C88" s="492"/>
      <c r="D88" s="492"/>
      <c r="E88" s="492"/>
    </row>
    <row r="90" spans="1:108" ht="18.75" x14ac:dyDescent="0.3">
      <c r="A90" s="491" t="s">
        <v>198</v>
      </c>
      <c r="B90" s="492"/>
      <c r="C90" s="492"/>
      <c r="D90" s="492"/>
      <c r="E90" s="492"/>
    </row>
    <row r="92" spans="1:108" ht="18.75" x14ac:dyDescent="0.25">
      <c r="A92" s="190" t="s">
        <v>151</v>
      </c>
      <c r="B92" s="191"/>
      <c r="C92" s="144"/>
      <c r="D92" s="144"/>
      <c r="E92" s="144"/>
      <c r="F92" s="144"/>
      <c r="G92" s="150"/>
      <c r="H92" s="150"/>
      <c r="I92" s="151"/>
      <c r="J92" s="152"/>
      <c r="K92" s="152"/>
      <c r="L92" s="151"/>
      <c r="M92" s="151"/>
      <c r="N92" s="153"/>
      <c r="O92" s="151"/>
      <c r="P92" s="152"/>
      <c r="Q92" s="152"/>
      <c r="R92" s="151"/>
      <c r="S92" s="151"/>
      <c r="T92" s="144"/>
      <c r="U92" s="154"/>
      <c r="V92" s="155"/>
      <c r="W92" s="155"/>
      <c r="X92" s="154"/>
      <c r="Y92" s="154"/>
      <c r="Z92" s="153"/>
      <c r="AA92" s="154"/>
      <c r="AB92" s="155"/>
      <c r="AC92" s="155"/>
      <c r="AD92" s="154"/>
      <c r="AE92" s="154"/>
      <c r="AF92" s="153"/>
      <c r="AG92" s="57"/>
      <c r="AH92" s="68"/>
      <c r="AI92" s="68"/>
      <c r="AJ92" s="57"/>
      <c r="AK92" s="57"/>
      <c r="AL92" s="24"/>
      <c r="AM92" s="57"/>
      <c r="AN92" s="68"/>
      <c r="AO92" s="68"/>
      <c r="AP92" s="57"/>
      <c r="AQ92" s="57"/>
      <c r="AR92" s="24"/>
      <c r="AS92" s="57"/>
      <c r="AT92" s="68"/>
      <c r="AU92" s="68"/>
      <c r="AV92" s="57"/>
      <c r="AW92" s="57"/>
      <c r="AX92" s="24"/>
      <c r="AY92" s="57"/>
      <c r="AZ92" s="68"/>
      <c r="BA92" s="68"/>
      <c r="BB92" s="57"/>
      <c r="BC92" s="57"/>
      <c r="BD92" s="24"/>
      <c r="BE92" s="24"/>
      <c r="BF92" s="24"/>
      <c r="BG92" s="57"/>
      <c r="BH92" s="68"/>
      <c r="BI92" s="68"/>
      <c r="BJ92" s="57"/>
      <c r="BK92" s="57"/>
      <c r="BL92" s="24"/>
      <c r="BM92" s="57"/>
      <c r="BN92" s="68"/>
      <c r="BO92" s="68"/>
      <c r="BP92" s="57"/>
      <c r="BQ92" s="57"/>
      <c r="BR92" s="24"/>
      <c r="BS92" s="57"/>
      <c r="BT92" s="68"/>
      <c r="BU92" s="68"/>
      <c r="BV92" s="57"/>
      <c r="BW92" s="57"/>
      <c r="BX92" s="24"/>
      <c r="BY92" s="57"/>
      <c r="BZ92" s="68"/>
      <c r="CA92" s="68"/>
      <c r="CB92" s="57"/>
      <c r="CC92" s="57"/>
      <c r="CD92" s="24"/>
      <c r="CE92" s="57"/>
      <c r="CF92" s="68"/>
      <c r="CG92" s="68"/>
      <c r="CH92" s="57"/>
      <c r="CI92" s="57"/>
      <c r="CJ92" s="24"/>
      <c r="CK92" s="57"/>
      <c r="CL92" s="68"/>
      <c r="CM92" s="68"/>
      <c r="CN92" s="57"/>
      <c r="CO92" s="57"/>
      <c r="CP92" s="24"/>
      <c r="CQ92" s="57"/>
      <c r="CR92" s="68"/>
      <c r="CS92" s="68"/>
      <c r="CT92" s="57"/>
      <c r="CU92" s="57"/>
      <c r="CV92" s="24"/>
      <c r="CW92" s="57"/>
      <c r="CX92" s="68"/>
      <c r="CY92" s="68"/>
      <c r="CZ92" s="57"/>
      <c r="DA92" s="57"/>
      <c r="DB92" s="24"/>
      <c r="DC92" s="50"/>
      <c r="DD92" s="50"/>
    </row>
    <row r="93" spans="1:108" ht="15.75" customHeight="1" thickBot="1" x14ac:dyDescent="0.3">
      <c r="A93" s="524" t="s">
        <v>191</v>
      </c>
      <c r="B93" s="50"/>
      <c r="C93" s="50"/>
      <c r="D93" s="50"/>
      <c r="E93" s="50"/>
      <c r="F93" s="50"/>
      <c r="G93" s="186"/>
      <c r="H93" s="186"/>
      <c r="I93" s="133"/>
      <c r="J93" s="164"/>
      <c r="K93" s="164"/>
      <c r="L93" s="133"/>
      <c r="M93" s="133"/>
      <c r="N93" s="24"/>
      <c r="O93" s="133"/>
      <c r="P93" s="164"/>
      <c r="Q93" s="164"/>
      <c r="R93" s="133"/>
      <c r="S93" s="133"/>
      <c r="T93" s="50"/>
      <c r="U93" s="167"/>
      <c r="V93" s="166"/>
      <c r="W93" s="166"/>
      <c r="X93" s="167"/>
      <c r="Y93" s="167"/>
      <c r="Z93" s="24"/>
      <c r="AA93" s="167"/>
      <c r="AB93" s="166"/>
      <c r="AC93" s="166"/>
      <c r="AD93" s="167"/>
      <c r="AE93" s="167"/>
      <c r="AF93" s="24"/>
      <c r="AG93" s="167"/>
      <c r="AH93" s="166"/>
      <c r="AI93" s="166"/>
      <c r="AJ93" s="167"/>
      <c r="AK93" s="167"/>
      <c r="AL93" s="24"/>
      <c r="AM93" s="167"/>
      <c r="AN93" s="166"/>
      <c r="AO93" s="68"/>
      <c r="AP93" s="57"/>
      <c r="AQ93" s="57"/>
      <c r="AR93" s="24"/>
      <c r="AS93" s="57"/>
      <c r="AT93" s="68"/>
      <c r="AU93" s="68"/>
      <c r="AV93" s="57"/>
      <c r="AW93" s="57"/>
      <c r="AX93" s="24"/>
      <c r="AY93" s="57"/>
      <c r="AZ93" s="68"/>
      <c r="BA93" s="68"/>
      <c r="BB93" s="57"/>
      <c r="BC93" s="57"/>
      <c r="BD93" s="24"/>
      <c r="BE93" s="24"/>
      <c r="BF93" s="24"/>
      <c r="BG93" s="57"/>
      <c r="BH93" s="68"/>
      <c r="BI93" s="68"/>
      <c r="BJ93" s="57"/>
      <c r="BK93" s="57"/>
      <c r="BL93" s="24"/>
      <c r="BM93" s="57"/>
      <c r="BN93" s="68"/>
      <c r="BO93" s="68"/>
      <c r="BP93" s="57"/>
      <c r="BQ93" s="57"/>
      <c r="BR93" s="24"/>
      <c r="BS93" s="57"/>
      <c r="BT93" s="68"/>
      <c r="BU93" s="68"/>
      <c r="BV93" s="57"/>
      <c r="BW93" s="57"/>
      <c r="BX93" s="24"/>
      <c r="BY93" s="57"/>
      <c r="BZ93" s="68"/>
      <c r="CA93" s="68"/>
      <c r="CB93" s="57"/>
      <c r="CC93" s="57"/>
      <c r="CD93" s="24"/>
      <c r="CE93" s="57"/>
      <c r="CF93" s="68"/>
      <c r="CG93" s="68"/>
      <c r="CH93" s="57"/>
      <c r="CI93" s="57"/>
      <c r="CJ93" s="24"/>
      <c r="CK93" s="57"/>
      <c r="CL93" s="68"/>
      <c r="CM93" s="68"/>
      <c r="CN93" s="57"/>
      <c r="CO93" s="57"/>
      <c r="CP93" s="24"/>
      <c r="CQ93" s="57"/>
      <c r="CR93" s="68"/>
      <c r="CS93" s="68"/>
      <c r="CT93" s="57"/>
      <c r="CU93" s="57"/>
      <c r="CV93" s="24"/>
      <c r="CW93" s="57"/>
      <c r="CX93" s="68"/>
      <c r="CY93" s="68"/>
      <c r="CZ93" s="57"/>
      <c r="DA93" s="57"/>
      <c r="DB93" s="24"/>
      <c r="DC93" s="50"/>
      <c r="DD93" s="50"/>
    </row>
    <row r="94" spans="1:108" x14ac:dyDescent="0.25">
      <c r="A94" s="524"/>
      <c r="B94" s="50"/>
      <c r="C94" s="477" t="s">
        <v>129</v>
      </c>
      <c r="D94" s="478"/>
      <c r="E94" s="478"/>
      <c r="F94" s="479"/>
      <c r="G94" s="50"/>
      <c r="H94" s="50"/>
      <c r="I94" s="133"/>
      <c r="J94" s="415"/>
      <c r="K94" s="415"/>
      <c r="L94" s="498"/>
      <c r="M94" s="498"/>
      <c r="N94" s="189"/>
      <c r="O94" s="133"/>
      <c r="P94" s="415"/>
      <c r="Q94" s="415"/>
      <c r="R94" s="498"/>
      <c r="S94" s="498"/>
      <c r="T94" s="50"/>
      <c r="U94" s="167"/>
      <c r="V94" s="451"/>
      <c r="W94" s="451"/>
      <c r="X94" s="452"/>
      <c r="Y94" s="452"/>
      <c r="Z94" s="24"/>
      <c r="AA94" s="167"/>
      <c r="AB94" s="451"/>
      <c r="AC94" s="451"/>
      <c r="AD94" s="452"/>
      <c r="AE94" s="452"/>
      <c r="AF94" s="24"/>
      <c r="AG94" s="167"/>
      <c r="AH94" s="451"/>
      <c r="AI94" s="451"/>
      <c r="AJ94" s="452"/>
      <c r="AK94" s="452"/>
      <c r="AL94" s="24"/>
      <c r="AM94" s="57"/>
      <c r="AN94" s="451"/>
      <c r="AO94" s="451"/>
      <c r="AP94" s="452"/>
      <c r="AQ94" s="452"/>
      <c r="AR94" s="24"/>
      <c r="AS94" s="57"/>
      <c r="AT94" s="451"/>
      <c r="AU94" s="451"/>
      <c r="AV94" s="452"/>
      <c r="AW94" s="452"/>
      <c r="AX94" s="24"/>
      <c r="AY94" s="57"/>
      <c r="AZ94" s="451"/>
      <c r="BA94" s="451"/>
      <c r="BB94" s="452"/>
      <c r="BC94" s="452"/>
      <c r="BD94" s="24"/>
      <c r="BE94" s="24"/>
      <c r="BF94" s="24"/>
      <c r="BG94" s="57"/>
      <c r="BH94" s="451"/>
      <c r="BI94" s="451"/>
      <c r="BJ94" s="452"/>
      <c r="BK94" s="452"/>
      <c r="BL94" s="24"/>
      <c r="BM94" s="57"/>
      <c r="BN94" s="451"/>
      <c r="BO94" s="451"/>
      <c r="BP94" s="363"/>
      <c r="BQ94" s="363"/>
      <c r="BR94" s="24"/>
      <c r="BS94" s="57"/>
      <c r="BT94" s="451"/>
      <c r="BU94" s="451"/>
      <c r="BV94" s="452"/>
      <c r="BW94" s="452"/>
      <c r="BX94" s="24"/>
      <c r="BY94" s="57"/>
      <c r="BZ94" s="451"/>
      <c r="CA94" s="451"/>
      <c r="CB94" s="452"/>
      <c r="CC94" s="452"/>
      <c r="CD94" s="24"/>
      <c r="CE94" s="57"/>
      <c r="CF94" s="451"/>
      <c r="CG94" s="451"/>
      <c r="CH94" s="452"/>
      <c r="CI94" s="452"/>
      <c r="CJ94" s="24"/>
      <c r="CK94" s="57"/>
      <c r="CL94" s="451"/>
      <c r="CM94" s="451"/>
      <c r="CN94" s="452"/>
      <c r="CO94" s="452"/>
      <c r="CP94" s="24"/>
      <c r="CQ94" s="57"/>
      <c r="CR94" s="451"/>
      <c r="CS94" s="451"/>
      <c r="CT94" s="452"/>
      <c r="CU94" s="452"/>
      <c r="CV94" s="24"/>
      <c r="CW94" s="57"/>
      <c r="CX94" s="451"/>
      <c r="CY94" s="451"/>
      <c r="CZ94" s="452"/>
      <c r="DA94" s="452"/>
      <c r="DB94" s="24"/>
      <c r="DC94" s="50"/>
    </row>
    <row r="95" spans="1:108" x14ac:dyDescent="0.25">
      <c r="A95" s="524"/>
      <c r="B95" s="50"/>
      <c r="C95" s="145"/>
      <c r="D95" s="146" t="s">
        <v>26</v>
      </c>
      <c r="E95" s="146" t="s">
        <v>29</v>
      </c>
      <c r="F95" s="147" t="s">
        <v>28</v>
      </c>
      <c r="G95" s="157"/>
      <c r="H95" s="50"/>
      <c r="I95" s="133"/>
      <c r="J95" s="415"/>
      <c r="K95" s="415"/>
      <c r="L95" s="498"/>
      <c r="M95" s="498"/>
      <c r="N95" s="24"/>
      <c r="O95" s="167"/>
      <c r="P95" s="451"/>
      <c r="Q95" s="451"/>
      <c r="R95" s="452"/>
      <c r="S95" s="452"/>
      <c r="T95" s="50"/>
      <c r="U95" s="167"/>
      <c r="V95" s="451"/>
      <c r="W95" s="451"/>
      <c r="X95" s="452"/>
      <c r="Y95" s="452"/>
      <c r="Z95" s="24"/>
      <c r="AA95" s="167"/>
      <c r="AB95" s="451"/>
      <c r="AC95" s="451"/>
      <c r="AD95" s="452"/>
      <c r="AE95" s="452"/>
      <c r="AF95" s="24"/>
      <c r="AG95" s="167"/>
      <c r="AH95" s="451"/>
      <c r="AI95" s="451"/>
      <c r="AJ95" s="452"/>
      <c r="AK95" s="452"/>
      <c r="AL95" s="24"/>
      <c r="AM95" s="57"/>
      <c r="AN95" s="451"/>
      <c r="AO95" s="451"/>
      <c r="AP95" s="452"/>
      <c r="AQ95" s="452"/>
      <c r="AR95" s="24"/>
      <c r="AS95" s="57"/>
      <c r="AT95" s="451"/>
      <c r="AU95" s="451"/>
      <c r="AV95" s="452"/>
      <c r="AW95" s="452"/>
      <c r="AX95" s="24"/>
      <c r="AY95" s="57"/>
      <c r="AZ95" s="451"/>
      <c r="BA95" s="451"/>
      <c r="BB95" s="452"/>
      <c r="BC95" s="452"/>
      <c r="BD95" s="24"/>
      <c r="BE95" s="24"/>
      <c r="BF95" s="24"/>
      <c r="BG95" s="57"/>
      <c r="BH95" s="451"/>
      <c r="BI95" s="451"/>
      <c r="BJ95" s="452"/>
      <c r="BK95" s="452"/>
      <c r="BL95" s="24"/>
      <c r="BM95" s="57"/>
      <c r="BN95" s="451"/>
      <c r="BO95" s="451"/>
      <c r="BP95" s="363"/>
      <c r="BQ95" s="363"/>
      <c r="BR95" s="24"/>
      <c r="BS95" s="57"/>
      <c r="BT95" s="451"/>
      <c r="BU95" s="451"/>
      <c r="BV95" s="452"/>
      <c r="BW95" s="452"/>
      <c r="BX95" s="24"/>
      <c r="BY95" s="57"/>
      <c r="BZ95" s="451"/>
      <c r="CA95" s="451"/>
      <c r="CB95" s="452"/>
      <c r="CC95" s="452"/>
      <c r="CD95" s="24"/>
      <c r="CE95" s="57"/>
      <c r="CF95" s="451"/>
      <c r="CG95" s="451"/>
      <c r="CH95" s="452"/>
      <c r="CI95" s="452"/>
      <c r="CJ95" s="24"/>
      <c r="CK95" s="57"/>
      <c r="CL95" s="451"/>
      <c r="CM95" s="451"/>
      <c r="CN95" s="452"/>
      <c r="CO95" s="452"/>
      <c r="CP95" s="24"/>
      <c r="CQ95" s="57"/>
      <c r="CR95" s="451"/>
      <c r="CS95" s="451"/>
      <c r="CT95" s="452"/>
      <c r="CU95" s="452"/>
      <c r="CV95" s="24"/>
      <c r="CW95" s="57"/>
      <c r="CX95" s="451"/>
      <c r="CY95" s="451"/>
      <c r="CZ95" s="452"/>
      <c r="DA95" s="452"/>
      <c r="DB95" s="24"/>
    </row>
    <row r="96" spans="1:108" x14ac:dyDescent="0.25">
      <c r="A96" s="524"/>
      <c r="B96" s="50"/>
      <c r="C96" s="245">
        <v>1</v>
      </c>
      <c r="D96" s="179" t="str">
        <f>IF(Ereignistabelle[[#This Row],[Berechnungsregel]]&lt;&gt;"",VALUE(F96&amp;Kalenderjahr),"-")</f>
        <v>-</v>
      </c>
      <c r="E96" s="284"/>
      <c r="F96" s="285"/>
      <c r="G96" s="223" t="s">
        <v>142</v>
      </c>
      <c r="H96" s="222"/>
      <c r="I96" s="133"/>
      <c r="J96" s="415"/>
      <c r="K96" s="415"/>
      <c r="L96" s="498"/>
      <c r="M96" s="498"/>
      <c r="N96" s="24"/>
      <c r="O96" s="167"/>
      <c r="P96" s="451"/>
      <c r="Q96" s="451"/>
      <c r="R96" s="452"/>
      <c r="S96" s="452"/>
      <c r="T96" s="50"/>
      <c r="U96" s="167"/>
      <c r="V96" s="451"/>
      <c r="W96" s="451"/>
      <c r="X96" s="452"/>
      <c r="Y96" s="452"/>
      <c r="Z96" s="24"/>
      <c r="AA96" s="167"/>
      <c r="AB96" s="451"/>
      <c r="AC96" s="451"/>
      <c r="AD96" s="452"/>
      <c r="AE96" s="452"/>
      <c r="AF96" s="24"/>
      <c r="AG96" s="167"/>
      <c r="AH96" s="451"/>
      <c r="AI96" s="451"/>
      <c r="AJ96" s="452"/>
      <c r="AK96" s="452"/>
      <c r="AL96" s="24"/>
      <c r="AM96" s="57"/>
      <c r="AN96" s="451"/>
      <c r="AO96" s="451"/>
      <c r="AP96" s="452"/>
      <c r="AQ96" s="452"/>
      <c r="AR96" s="24"/>
      <c r="AS96" s="57"/>
      <c r="AT96" s="451"/>
      <c r="AU96" s="451"/>
      <c r="AV96" s="452"/>
      <c r="AW96" s="452"/>
      <c r="AX96" s="24"/>
      <c r="AY96" s="57"/>
      <c r="AZ96" s="451"/>
      <c r="BA96" s="451"/>
      <c r="BB96" s="452"/>
      <c r="BC96" s="452"/>
      <c r="BD96" s="24"/>
      <c r="BE96" s="24"/>
      <c r="BF96" s="24"/>
      <c r="BG96" s="57"/>
      <c r="BH96" s="451"/>
      <c r="BI96" s="451"/>
      <c r="BJ96" s="452"/>
      <c r="BK96" s="452"/>
      <c r="BL96" s="24"/>
      <c r="BM96" s="57"/>
      <c r="BN96" s="451"/>
      <c r="BO96" s="451"/>
      <c r="BP96" s="363"/>
      <c r="BQ96" s="363"/>
      <c r="BR96" s="24"/>
      <c r="BS96" s="57"/>
      <c r="BT96" s="451"/>
      <c r="BU96" s="451"/>
      <c r="BV96" s="452"/>
      <c r="BW96" s="452"/>
      <c r="BX96" s="24"/>
      <c r="BY96" s="57"/>
      <c r="BZ96" s="451"/>
      <c r="CA96" s="451"/>
      <c r="CB96" s="452"/>
      <c r="CC96" s="452"/>
      <c r="CD96" s="24"/>
      <c r="CE96" s="57"/>
      <c r="CF96" s="451"/>
      <c r="CG96" s="451"/>
      <c r="CH96" s="452"/>
      <c r="CI96" s="452"/>
      <c r="CJ96" s="24"/>
      <c r="CK96" s="57"/>
      <c r="CL96" s="451"/>
      <c r="CM96" s="451"/>
      <c r="CN96" s="452"/>
      <c r="CO96" s="452"/>
      <c r="CP96" s="24"/>
      <c r="CQ96" s="57"/>
      <c r="CR96" s="451"/>
      <c r="CS96" s="451"/>
      <c r="CT96" s="452"/>
      <c r="CU96" s="452"/>
      <c r="CV96" s="24"/>
      <c r="CW96" s="57"/>
      <c r="CX96" s="451"/>
      <c r="CY96" s="451"/>
      <c r="CZ96" s="452"/>
      <c r="DA96" s="452"/>
      <c r="DB96" s="24"/>
    </row>
    <row r="97" spans="1:106" x14ac:dyDescent="0.25">
      <c r="A97" s="524"/>
      <c r="B97" s="50"/>
      <c r="C97" s="245">
        <v>2</v>
      </c>
      <c r="D97" s="179" t="str">
        <f>IF(Ereignistabelle[[#This Row],[Berechnungsregel]]&lt;&gt;"",VALUE(F97&amp;Kalenderjahr),"-")</f>
        <v>-</v>
      </c>
      <c r="E97" s="284"/>
      <c r="F97" s="286"/>
      <c r="G97" s="223" t="s">
        <v>143</v>
      </c>
      <c r="H97" s="222"/>
      <c r="I97" s="133"/>
      <c r="J97" s="415"/>
      <c r="K97" s="415"/>
      <c r="L97" s="498"/>
      <c r="M97" s="498"/>
      <c r="N97" s="50"/>
      <c r="O97" s="167"/>
      <c r="P97" s="451"/>
      <c r="Q97" s="451"/>
      <c r="R97" s="452"/>
      <c r="S97" s="452"/>
      <c r="T97" s="50"/>
      <c r="U97" s="167"/>
      <c r="V97" s="451"/>
      <c r="W97" s="451"/>
      <c r="X97" s="452"/>
      <c r="Y97" s="452"/>
      <c r="Z97" s="24"/>
      <c r="AA97" s="167"/>
      <c r="AB97" s="451"/>
      <c r="AC97" s="451"/>
      <c r="AD97" s="452"/>
      <c r="AE97" s="452"/>
      <c r="AF97" s="24"/>
      <c r="AG97" s="167"/>
      <c r="AH97" s="451"/>
      <c r="AI97" s="451"/>
      <c r="AJ97" s="452"/>
      <c r="AK97" s="452"/>
      <c r="AL97" s="24"/>
      <c r="AM97" s="57"/>
      <c r="AN97" s="451"/>
      <c r="AO97" s="451"/>
      <c r="AP97" s="452"/>
      <c r="AQ97" s="452"/>
      <c r="AR97" s="24"/>
      <c r="AS97" s="57"/>
      <c r="AT97" s="451"/>
      <c r="AU97" s="451"/>
      <c r="AV97" s="452"/>
      <c r="AW97" s="452"/>
      <c r="AX97" s="24"/>
      <c r="AY97" s="57"/>
      <c r="AZ97" s="451"/>
      <c r="BA97" s="451"/>
      <c r="BB97" s="452"/>
      <c r="BC97" s="452"/>
      <c r="BD97" s="24"/>
      <c r="BE97" s="24"/>
      <c r="BF97" s="24"/>
      <c r="BG97" s="57"/>
      <c r="BH97" s="451"/>
      <c r="BI97" s="451"/>
      <c r="BJ97" s="452"/>
      <c r="BK97" s="452"/>
      <c r="BL97" s="24"/>
      <c r="BM97" s="57"/>
      <c r="BN97" s="451"/>
      <c r="BO97" s="451"/>
      <c r="BP97" s="363"/>
      <c r="BQ97" s="363"/>
      <c r="BR97" s="24"/>
      <c r="BS97" s="57"/>
      <c r="BT97" s="451"/>
      <c r="BU97" s="451"/>
      <c r="BV97" s="452"/>
      <c r="BW97" s="452"/>
      <c r="BX97" s="24"/>
      <c r="BY97" s="57"/>
      <c r="BZ97" s="451"/>
      <c r="CA97" s="451"/>
      <c r="CB97" s="452"/>
      <c r="CC97" s="452"/>
      <c r="CD97" s="24"/>
      <c r="CE97" s="57"/>
      <c r="CF97" s="451"/>
      <c r="CG97" s="451"/>
      <c r="CH97" s="452"/>
      <c r="CI97" s="452"/>
      <c r="CJ97" s="24"/>
      <c r="CK97" s="57"/>
      <c r="CL97" s="451"/>
      <c r="CM97" s="451"/>
      <c r="CN97" s="452"/>
      <c r="CO97" s="452"/>
      <c r="CP97" s="24"/>
      <c r="CQ97" s="57"/>
      <c r="CR97" s="451"/>
      <c r="CS97" s="451"/>
      <c r="CT97" s="452"/>
      <c r="CU97" s="452"/>
      <c r="CV97" s="24"/>
      <c r="CW97" s="57"/>
      <c r="CX97" s="451"/>
      <c r="CY97" s="451"/>
      <c r="CZ97" s="452"/>
      <c r="DA97" s="452"/>
      <c r="DB97" s="24"/>
    </row>
    <row r="98" spans="1:106" x14ac:dyDescent="0.25">
      <c r="A98" s="524"/>
      <c r="B98" s="50"/>
      <c r="C98" s="245">
        <v>3</v>
      </c>
      <c r="D98" s="179" t="str">
        <f>IF(Ereignistabelle[[#This Row],[Berechnungsregel]]&lt;&gt;"",VALUE(F98&amp;Kalenderjahr),"-")</f>
        <v>-</v>
      </c>
      <c r="E98" s="284"/>
      <c r="F98" s="285"/>
      <c r="G98" s="224"/>
      <c r="H98" s="50"/>
      <c r="I98" s="133"/>
      <c r="J98" s="415"/>
      <c r="K98" s="415"/>
      <c r="L98" s="498"/>
      <c r="M98" s="498"/>
      <c r="N98" s="50"/>
      <c r="O98" s="167"/>
      <c r="P98" s="451"/>
      <c r="Q98" s="451"/>
      <c r="R98" s="452"/>
      <c r="S98" s="452"/>
      <c r="T98" s="50"/>
      <c r="U98" s="167"/>
      <c r="V98" s="451"/>
      <c r="W98" s="451"/>
      <c r="X98" s="452"/>
      <c r="Y98" s="452"/>
      <c r="Z98" s="24"/>
      <c r="AA98" s="167"/>
      <c r="AB98" s="451"/>
      <c r="AC98" s="451"/>
      <c r="AD98" s="452"/>
      <c r="AE98" s="452"/>
      <c r="AF98" s="24"/>
      <c r="AG98" s="167"/>
      <c r="AH98" s="451"/>
      <c r="AI98" s="451"/>
      <c r="AJ98" s="452"/>
      <c r="AK98" s="452"/>
      <c r="AL98" s="24"/>
      <c r="AM98" s="57"/>
      <c r="AN98" s="451"/>
      <c r="AO98" s="451"/>
      <c r="AP98" s="452"/>
      <c r="AQ98" s="452"/>
      <c r="AR98" s="24"/>
      <c r="AS98" s="57"/>
      <c r="AT98" s="451"/>
      <c r="AU98" s="451"/>
      <c r="AV98" s="452"/>
      <c r="AW98" s="452"/>
      <c r="AX98" s="24"/>
      <c r="AY98" s="57"/>
      <c r="AZ98" s="451"/>
      <c r="BA98" s="451"/>
      <c r="BB98" s="452"/>
      <c r="BC98" s="452"/>
      <c r="BD98" s="24"/>
      <c r="BE98" s="24"/>
      <c r="BF98" s="24"/>
      <c r="BG98" s="57"/>
      <c r="BH98" s="451"/>
      <c r="BI98" s="451"/>
      <c r="BJ98" s="452"/>
      <c r="BK98" s="452"/>
      <c r="BL98" s="24"/>
      <c r="BM98" s="57"/>
      <c r="BN98" s="451"/>
      <c r="BO98" s="451"/>
      <c r="BP98" s="363"/>
      <c r="BQ98" s="363"/>
      <c r="BR98" s="24"/>
      <c r="BS98" s="57"/>
      <c r="BT98" s="451"/>
      <c r="BU98" s="451"/>
      <c r="BV98" s="452"/>
      <c r="BW98" s="452"/>
      <c r="BX98" s="24"/>
      <c r="BY98" s="57"/>
      <c r="BZ98" s="451"/>
      <c r="CA98" s="451"/>
      <c r="CB98" s="452"/>
      <c r="CC98" s="452"/>
      <c r="CD98" s="24"/>
      <c r="CE98" s="57"/>
      <c r="CF98" s="451"/>
      <c r="CG98" s="451"/>
      <c r="CH98" s="452"/>
      <c r="CI98" s="452"/>
      <c r="CJ98" s="24"/>
      <c r="CK98" s="57"/>
      <c r="CL98" s="451"/>
      <c r="CM98" s="451"/>
      <c r="CN98" s="452"/>
      <c r="CO98" s="452"/>
      <c r="CP98" s="24"/>
      <c r="CQ98" s="57"/>
      <c r="CR98" s="451"/>
      <c r="CS98" s="451"/>
      <c r="CT98" s="452"/>
      <c r="CU98" s="452"/>
      <c r="CV98" s="24"/>
      <c r="CW98" s="57"/>
      <c r="CX98" s="451"/>
      <c r="CY98" s="451"/>
      <c r="CZ98" s="452"/>
      <c r="DA98" s="452"/>
      <c r="DB98" s="24"/>
    </row>
    <row r="99" spans="1:106" x14ac:dyDescent="0.25">
      <c r="A99" s="524"/>
      <c r="B99" s="50"/>
      <c r="C99" s="245">
        <v>4</v>
      </c>
      <c r="D99" s="179" t="str">
        <f>IF(Ereignistabelle[[#This Row],[Berechnungsregel]]&lt;&gt;"",VALUE(F99&amp;Kalenderjahr),"-")</f>
        <v>-</v>
      </c>
      <c r="E99" s="284"/>
      <c r="F99" s="285"/>
      <c r="G99" s="223" t="s">
        <v>144</v>
      </c>
      <c r="H99" s="50"/>
      <c r="I99" s="50"/>
      <c r="J99" s="50"/>
      <c r="K99" s="50"/>
      <c r="L99" s="50"/>
      <c r="M99" s="50"/>
      <c r="N99" s="50"/>
      <c r="O99" s="185"/>
      <c r="P99" s="185"/>
      <c r="Q99" s="50"/>
      <c r="R99" s="50"/>
      <c r="S99" s="50"/>
      <c r="T99" s="50"/>
      <c r="U99" s="50"/>
      <c r="V99" s="50"/>
      <c r="W99" s="50"/>
      <c r="X99" s="50"/>
      <c r="Y99" s="50"/>
      <c r="Z99" s="50"/>
      <c r="AA99" s="50"/>
      <c r="AB99" s="50"/>
      <c r="AC99" s="50"/>
      <c r="AD99" s="50"/>
      <c r="AE99" s="50"/>
      <c r="AF99" s="50"/>
      <c r="AG99" s="50"/>
    </row>
    <row r="100" spans="1:106" x14ac:dyDescent="0.25">
      <c r="A100" s="524"/>
      <c r="B100" s="50"/>
      <c r="C100" s="245">
        <v>5</v>
      </c>
      <c r="D100" s="179" t="str">
        <f>IF(Ereignistabelle[[#This Row],[Berechnungsregel]]&lt;&gt;"",VALUE(F100&amp;Kalenderjahr),"-")</f>
        <v>-</v>
      </c>
      <c r="E100" s="284"/>
      <c r="F100" s="285"/>
      <c r="G100" s="223" t="s">
        <v>145</v>
      </c>
      <c r="H100" s="50"/>
      <c r="I100" s="50"/>
      <c r="J100" s="50"/>
      <c r="K100" s="50"/>
      <c r="L100" s="50"/>
      <c r="M100" s="50"/>
      <c r="N100" s="50"/>
      <c r="O100" s="185"/>
      <c r="P100" s="185"/>
      <c r="Q100" s="50"/>
      <c r="R100" s="50"/>
      <c r="S100" s="50"/>
      <c r="T100" s="50"/>
      <c r="U100" s="50"/>
      <c r="V100" s="50"/>
      <c r="W100" s="50"/>
      <c r="X100" s="50"/>
      <c r="Y100" s="50"/>
      <c r="Z100" s="50"/>
      <c r="AA100" s="50"/>
      <c r="AB100" s="50"/>
      <c r="AC100" s="50"/>
      <c r="AD100" s="50"/>
      <c r="AE100" s="50"/>
      <c r="AF100" s="50"/>
      <c r="AG100" s="50"/>
    </row>
    <row r="101" spans="1:106" x14ac:dyDescent="0.25">
      <c r="A101" s="524"/>
      <c r="B101" s="50"/>
      <c r="C101" s="245">
        <v>6</v>
      </c>
      <c r="D101" s="179" t="str">
        <f>IF(Ereignistabelle[[#This Row],[Berechnungsregel]]&lt;&gt;"",VALUE(F101&amp;Kalenderjahr),"-")</f>
        <v>-</v>
      </c>
      <c r="E101" s="284"/>
      <c r="F101" s="285"/>
      <c r="G101" s="50"/>
      <c r="H101" s="50"/>
      <c r="I101" s="50"/>
      <c r="J101" s="50"/>
      <c r="K101" s="50"/>
      <c r="L101" s="50"/>
      <c r="M101" s="50"/>
      <c r="N101" s="50"/>
      <c r="O101" s="185"/>
      <c r="P101" s="185"/>
      <c r="Q101" s="50"/>
      <c r="R101" s="50"/>
      <c r="S101" s="50"/>
      <c r="T101" s="50"/>
      <c r="U101" s="50"/>
      <c r="V101" s="50"/>
      <c r="W101" s="50"/>
      <c r="X101" s="50"/>
      <c r="Y101" s="50"/>
      <c r="Z101" s="50"/>
      <c r="AA101" s="50"/>
      <c r="AB101" s="50"/>
      <c r="AC101" s="50"/>
      <c r="AD101" s="50"/>
      <c r="AE101" s="50"/>
      <c r="AF101" s="50"/>
      <c r="AG101" s="50"/>
    </row>
    <row r="102" spans="1:106" x14ac:dyDescent="0.25">
      <c r="A102" s="524"/>
      <c r="B102" s="50"/>
      <c r="C102" s="245">
        <v>7</v>
      </c>
      <c r="D102" s="179" t="str">
        <f>IF(Ereignistabelle[[#This Row],[Berechnungsregel]]&lt;&gt;"",VALUE(F102&amp;Kalenderjahr),"-")</f>
        <v>-</v>
      </c>
      <c r="E102" s="284"/>
      <c r="F102" s="285"/>
      <c r="G102" s="50"/>
      <c r="H102" s="50"/>
      <c r="I102" s="50"/>
      <c r="J102" s="50"/>
      <c r="K102" s="50"/>
      <c r="L102" s="50"/>
      <c r="M102" s="50"/>
      <c r="N102" s="50"/>
      <c r="O102" s="185"/>
      <c r="P102" s="185"/>
      <c r="Q102" s="50"/>
      <c r="R102" s="50"/>
      <c r="S102" s="50"/>
      <c r="T102" s="50"/>
      <c r="U102" s="50"/>
      <c r="V102" s="50"/>
      <c r="W102" s="50"/>
      <c r="X102" s="50"/>
      <c r="Y102" s="50"/>
      <c r="Z102" s="50"/>
      <c r="AA102" s="50"/>
      <c r="AB102" s="50"/>
      <c r="AC102" s="50"/>
      <c r="AD102" s="50"/>
      <c r="AE102" s="50"/>
      <c r="AF102" s="50"/>
      <c r="AG102" s="50"/>
    </row>
    <row r="103" spans="1:106" x14ac:dyDescent="0.25">
      <c r="A103" s="524"/>
      <c r="B103" s="50"/>
      <c r="C103" s="245">
        <v>8</v>
      </c>
      <c r="D103" s="179" t="str">
        <f>IF(Ereignistabelle[[#This Row],[Berechnungsregel]]&lt;&gt;"",VALUE(F103&amp;Kalenderjahr),"-")</f>
        <v>-</v>
      </c>
      <c r="E103" s="284"/>
      <c r="F103" s="285"/>
      <c r="G103" s="50"/>
      <c r="H103" s="50"/>
      <c r="I103" s="50"/>
      <c r="J103" s="50"/>
      <c r="K103" s="50"/>
      <c r="L103" s="50"/>
      <c r="M103" s="50"/>
      <c r="N103" s="50"/>
      <c r="O103" s="185"/>
      <c r="P103" s="185"/>
      <c r="Q103" s="50"/>
      <c r="R103" s="50"/>
      <c r="S103" s="50"/>
      <c r="T103" s="50"/>
      <c r="U103" s="50"/>
      <c r="V103" s="50"/>
      <c r="W103" s="50"/>
      <c r="X103" s="50"/>
      <c r="Y103" s="50"/>
      <c r="Z103" s="50"/>
      <c r="AA103" s="50"/>
      <c r="AB103" s="50"/>
      <c r="AC103" s="50"/>
      <c r="AD103" s="50"/>
      <c r="AE103" s="50"/>
      <c r="AF103" s="50"/>
      <c r="AG103" s="50"/>
    </row>
    <row r="104" spans="1:106" x14ac:dyDescent="0.25">
      <c r="A104" s="524"/>
      <c r="B104" s="50"/>
      <c r="C104" s="245">
        <v>9</v>
      </c>
      <c r="D104" s="179" t="str">
        <f>IF(Ereignistabelle[[#This Row],[Berechnungsregel]]&lt;&gt;"",VALUE(F104&amp;Kalenderjahr),"-")</f>
        <v>-</v>
      </c>
      <c r="E104" s="284"/>
      <c r="F104" s="285"/>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row>
    <row r="105" spans="1:106" x14ac:dyDescent="0.25">
      <c r="A105" s="524"/>
      <c r="B105" s="50"/>
      <c r="C105" s="245">
        <v>10</v>
      </c>
      <c r="D105" s="179" t="str">
        <f>IF(Ereignistabelle[[#This Row],[Berechnungsregel]]&lt;&gt;"",VALUE(F105&amp;Kalenderjahr),"-")</f>
        <v>-</v>
      </c>
      <c r="E105" s="284"/>
      <c r="F105" s="285"/>
      <c r="G105" s="50"/>
      <c r="H105" s="50"/>
      <c r="I105" s="50"/>
      <c r="J105" s="50"/>
      <c r="K105" s="185"/>
      <c r="L105" s="185"/>
      <c r="M105" s="185"/>
      <c r="N105" s="185"/>
      <c r="O105" s="185"/>
      <c r="P105" s="185"/>
      <c r="Q105" s="185"/>
      <c r="R105" s="50"/>
      <c r="S105" s="50"/>
      <c r="T105" s="50"/>
      <c r="U105" s="50"/>
      <c r="V105" s="50"/>
      <c r="W105" s="50"/>
      <c r="X105" s="50"/>
      <c r="Y105" s="50"/>
      <c r="Z105" s="50"/>
      <c r="AA105" s="50"/>
      <c r="AB105" s="50"/>
      <c r="AC105" s="50"/>
      <c r="AD105" s="50"/>
      <c r="AE105" s="50"/>
      <c r="AF105" s="50"/>
      <c r="AG105" s="50"/>
    </row>
    <row r="106" spans="1:106" x14ac:dyDescent="0.25">
      <c r="A106" s="524"/>
      <c r="B106" s="50"/>
      <c r="C106" s="245">
        <v>11</v>
      </c>
      <c r="D106" s="179" t="str">
        <f>IF(Ereignistabelle[[#This Row],[Berechnungsregel]]&lt;&gt;"",VALUE(F106&amp;Kalenderjahr),"-")</f>
        <v>-</v>
      </c>
      <c r="E106" s="284"/>
      <c r="F106" s="285"/>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row>
    <row r="107" spans="1:106" x14ac:dyDescent="0.25">
      <c r="A107" s="524"/>
      <c r="B107" s="50"/>
      <c r="C107" s="245">
        <v>12</v>
      </c>
      <c r="D107" s="179" t="str">
        <f>IF(Ereignistabelle[[#This Row],[Berechnungsregel]]&lt;&gt;"",VALUE(F107&amp;Kalenderjahr),"-")</f>
        <v>-</v>
      </c>
      <c r="E107" s="284"/>
      <c r="F107" s="285"/>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row>
    <row r="108" spans="1:106" x14ac:dyDescent="0.25">
      <c r="A108" s="524"/>
      <c r="B108" s="50"/>
      <c r="C108" s="245">
        <v>13</v>
      </c>
      <c r="D108" s="179" t="str">
        <f>IF(Ereignistabelle[[#This Row],[Berechnungsregel]]&lt;&gt;"",VALUE(F108&amp;Kalenderjahr),"-")</f>
        <v>-</v>
      </c>
      <c r="E108" s="284"/>
      <c r="F108" s="285"/>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row>
    <row r="109" spans="1:106" x14ac:dyDescent="0.25">
      <c r="A109" s="524"/>
      <c r="B109" s="50"/>
      <c r="C109" s="245">
        <v>14</v>
      </c>
      <c r="D109" s="179" t="str">
        <f>IF(Ereignistabelle[[#This Row],[Berechnungsregel]]&lt;&gt;"",VALUE(F109&amp;Kalenderjahr),"-")</f>
        <v>-</v>
      </c>
      <c r="E109" s="284"/>
      <c r="F109" s="285"/>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row>
    <row r="110" spans="1:106" x14ac:dyDescent="0.25">
      <c r="A110" s="524"/>
      <c r="B110" s="50"/>
      <c r="C110" s="245">
        <v>15</v>
      </c>
      <c r="D110" s="179" t="str">
        <f>IF(Ereignistabelle[[#This Row],[Berechnungsregel]]&lt;&gt;"",VALUE(F110&amp;Kalenderjahr),"-")</f>
        <v>-</v>
      </c>
      <c r="E110" s="284"/>
      <c r="F110" s="285"/>
      <c r="G110" s="50"/>
      <c r="H110" s="50"/>
      <c r="I110" s="50"/>
      <c r="J110" s="188"/>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row>
    <row r="111" spans="1:106" x14ac:dyDescent="0.25">
      <c r="A111" s="524"/>
      <c r="B111" s="50"/>
      <c r="C111" s="245">
        <v>16</v>
      </c>
      <c r="D111" s="179" t="str">
        <f>IF(Ereignistabelle[[#This Row],[Berechnungsregel]]&lt;&gt;"",VALUE(F111&amp;Kalenderjahr),"-")</f>
        <v>-</v>
      </c>
      <c r="E111" s="284"/>
      <c r="F111" s="285"/>
      <c r="G111" s="188"/>
      <c r="H111" s="188"/>
      <c r="I111" s="50"/>
      <c r="J111" s="188"/>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row>
    <row r="112" spans="1:106" x14ac:dyDescent="0.25">
      <c r="A112" s="524"/>
      <c r="B112" s="50"/>
      <c r="C112" s="245">
        <v>17</v>
      </c>
      <c r="D112" s="179" t="str">
        <f>IF(Ereignistabelle[[#This Row],[Berechnungsregel]]&lt;&gt;"",VALUE(F112&amp;Kalenderjahr),"-")</f>
        <v>-</v>
      </c>
      <c r="E112" s="284"/>
      <c r="F112" s="285"/>
      <c r="G112" s="188"/>
      <c r="H112" s="188"/>
      <c r="I112" s="50"/>
      <c r="J112" s="188"/>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row>
    <row r="113" spans="1:108" x14ac:dyDescent="0.25">
      <c r="A113" s="524"/>
      <c r="B113" s="50"/>
      <c r="C113" s="245">
        <v>18</v>
      </c>
      <c r="D113" s="179" t="str">
        <f>IF(Ereignistabelle[[#This Row],[Berechnungsregel]]&lt;&gt;"",VALUE(F113&amp;Kalenderjahr),"-")</f>
        <v>-</v>
      </c>
      <c r="E113" s="284"/>
      <c r="F113" s="285"/>
      <c r="G113" s="188"/>
      <c r="H113" s="188"/>
      <c r="I113" s="50"/>
      <c r="J113" s="188"/>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row>
    <row r="114" spans="1:108" x14ac:dyDescent="0.25">
      <c r="A114" s="524"/>
      <c r="B114" s="50"/>
      <c r="C114" s="245">
        <v>19</v>
      </c>
      <c r="D114" s="179" t="str">
        <f>IF(Ereignistabelle[[#This Row],[Berechnungsregel]]&lt;&gt;"",VALUE(F114&amp;Kalenderjahr),"-")</f>
        <v>-</v>
      </c>
      <c r="E114" s="284"/>
      <c r="F114" s="285"/>
      <c r="G114" s="188"/>
      <c r="H114" s="188"/>
      <c r="I114" s="50"/>
      <c r="J114" s="188"/>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row>
    <row r="115" spans="1:108" x14ac:dyDescent="0.25">
      <c r="A115" s="524"/>
      <c r="B115" s="50"/>
      <c r="C115" s="245">
        <v>20</v>
      </c>
      <c r="D115" s="179" t="str">
        <f>IF(Ereignistabelle[[#This Row],[Berechnungsregel]]&lt;&gt;"",VALUE(F115&amp;Kalenderjahr),"-")</f>
        <v>-</v>
      </c>
      <c r="E115" s="284"/>
      <c r="F115" s="285"/>
      <c r="G115" s="188"/>
      <c r="H115" s="188"/>
      <c r="I115" s="50"/>
      <c r="J115" s="188"/>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row>
    <row r="116" spans="1:108" x14ac:dyDescent="0.25">
      <c r="A116" s="524"/>
      <c r="B116" s="50"/>
      <c r="C116" s="245">
        <v>21</v>
      </c>
      <c r="D116" s="179" t="str">
        <f>IF(Ereignistabelle[[#This Row],[Berechnungsregel]]&lt;&gt;"",VALUE(F116&amp;Kalenderjahr),"-")</f>
        <v>-</v>
      </c>
      <c r="E116" s="284"/>
      <c r="F116" s="285"/>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row>
    <row r="117" spans="1:108" x14ac:dyDescent="0.25">
      <c r="A117" s="524"/>
      <c r="B117" s="50"/>
      <c r="C117" s="245">
        <v>22</v>
      </c>
      <c r="D117" s="179" t="str">
        <f>IF(Ereignistabelle[[#This Row],[Berechnungsregel]]&lt;&gt;"",VALUE(F117&amp;Kalenderjahr),"-")</f>
        <v>-</v>
      </c>
      <c r="E117" s="284"/>
      <c r="F117" s="285"/>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row>
    <row r="118" spans="1:108" x14ac:dyDescent="0.25">
      <c r="A118" s="524"/>
      <c r="B118" s="50"/>
      <c r="C118" s="245">
        <v>23</v>
      </c>
      <c r="D118" s="179" t="str">
        <f>IF(Ereignistabelle[[#This Row],[Berechnungsregel]]&lt;&gt;"",VALUE(F118&amp;Kalenderjahr),"-")</f>
        <v>-</v>
      </c>
      <c r="E118" s="284"/>
      <c r="F118" s="285"/>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row>
    <row r="119" spans="1:108" x14ac:dyDescent="0.25">
      <c r="A119" s="524"/>
      <c r="B119" s="50"/>
      <c r="C119" s="245">
        <v>24</v>
      </c>
      <c r="D119" s="179" t="str">
        <f>IF(Ereignistabelle[[#This Row],[Berechnungsregel]]&lt;&gt;"",VALUE(F119&amp;Kalenderjahr),"-")</f>
        <v>-</v>
      </c>
      <c r="E119" s="284"/>
      <c r="F119" s="285"/>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row>
    <row r="120" spans="1:108" x14ac:dyDescent="0.25">
      <c r="A120" s="524"/>
      <c r="B120" s="50"/>
      <c r="C120" s="245">
        <v>25</v>
      </c>
      <c r="D120" s="179" t="str">
        <f>IF(Ereignistabelle[[#This Row],[Berechnungsregel]]&lt;&gt;"",VALUE(F120&amp;Kalenderjahr),"-")</f>
        <v>-</v>
      </c>
      <c r="E120" s="284"/>
      <c r="F120" s="285"/>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row>
    <row r="121" spans="1:108" x14ac:dyDescent="0.25">
      <c r="A121" s="524"/>
      <c r="B121" s="50"/>
      <c r="C121" s="245">
        <v>26</v>
      </c>
      <c r="D121" s="179" t="str">
        <f>IF(Ereignistabelle[[#This Row],[Berechnungsregel]]&lt;&gt;"",VALUE(F121&amp;Kalenderjahr),"-")</f>
        <v>-</v>
      </c>
      <c r="E121" s="284"/>
      <c r="F121" s="285"/>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row>
    <row r="122" spans="1:108" ht="15" customHeight="1" x14ac:dyDescent="0.25">
      <c r="A122" s="524"/>
      <c r="B122" s="187"/>
      <c r="C122" s="245">
        <v>27</v>
      </c>
      <c r="D122" s="179" t="str">
        <f>IF(Ereignistabelle[[#This Row],[Berechnungsregel]]&lt;&gt;"",VALUE(F122&amp;Kalenderjahr),"-")</f>
        <v>-</v>
      </c>
      <c r="E122" s="284"/>
      <c r="F122" s="285"/>
      <c r="G122" s="186"/>
      <c r="H122" s="186"/>
      <c r="I122" s="133"/>
      <c r="J122" s="164"/>
      <c r="K122" s="164"/>
      <c r="L122" s="133"/>
      <c r="M122" s="133"/>
      <c r="N122" s="24"/>
      <c r="O122" s="133"/>
      <c r="P122" s="164"/>
      <c r="Q122" s="164"/>
      <c r="R122" s="133"/>
      <c r="S122" s="133"/>
      <c r="T122" s="50"/>
      <c r="U122" s="167"/>
      <c r="V122" s="166"/>
      <c r="W122" s="166"/>
      <c r="X122" s="167"/>
      <c r="Y122" s="167"/>
      <c r="Z122" s="24"/>
      <c r="AA122" s="167"/>
      <c r="AB122" s="166"/>
      <c r="AC122" s="166"/>
      <c r="AD122" s="167"/>
      <c r="AE122" s="167"/>
      <c r="AF122" s="24"/>
      <c r="AG122" s="167"/>
      <c r="AH122" s="134"/>
      <c r="AI122" s="134"/>
      <c r="AJ122" s="135"/>
      <c r="AK122" s="135"/>
      <c r="AL122" s="24"/>
      <c r="AM122" s="135"/>
      <c r="AN122" s="134"/>
      <c r="AO122" s="134"/>
      <c r="AP122" s="135"/>
      <c r="AQ122" s="135"/>
      <c r="AR122" s="24"/>
      <c r="AS122" s="135"/>
      <c r="AT122" s="134"/>
      <c r="AU122" s="134"/>
      <c r="AV122" s="135"/>
      <c r="AW122" s="135"/>
      <c r="AX122" s="24"/>
      <c r="AY122" s="135"/>
      <c r="AZ122" s="134"/>
      <c r="BA122" s="134"/>
      <c r="BB122" s="135"/>
      <c r="BC122" s="135"/>
      <c r="BD122" s="24"/>
      <c r="BE122" s="24"/>
      <c r="BF122" s="24"/>
      <c r="BG122" s="135"/>
      <c r="BH122" s="134"/>
      <c r="BI122" s="134"/>
      <c r="BJ122" s="135"/>
      <c r="BK122" s="135"/>
      <c r="BL122" s="24"/>
      <c r="BM122" s="135"/>
      <c r="BN122" s="134"/>
      <c r="BO122" s="134"/>
      <c r="BP122" s="135"/>
      <c r="BQ122" s="135"/>
      <c r="BR122" s="24"/>
      <c r="BS122" s="135"/>
      <c r="BT122" s="134"/>
      <c r="BU122" s="134"/>
      <c r="BV122" s="135"/>
      <c r="BW122" s="135"/>
      <c r="BX122" s="24"/>
      <c r="BY122" s="135"/>
      <c r="BZ122" s="134"/>
      <c r="CA122" s="134"/>
      <c r="CB122" s="135"/>
      <c r="CC122" s="135"/>
      <c r="CD122" s="24"/>
      <c r="CE122" s="135"/>
      <c r="CF122" s="134"/>
      <c r="CG122" s="134"/>
      <c r="CH122" s="135"/>
      <c r="CI122" s="135"/>
      <c r="CJ122" s="24"/>
      <c r="CK122" s="135"/>
      <c r="CL122" s="134"/>
      <c r="CM122" s="134"/>
      <c r="CN122" s="135"/>
      <c r="CO122" s="135"/>
      <c r="CP122" s="24"/>
      <c r="CQ122" s="135"/>
      <c r="CR122" s="134"/>
      <c r="CS122" s="134"/>
      <c r="CT122" s="135"/>
      <c r="CU122" s="135"/>
      <c r="CV122" s="24"/>
      <c r="CW122" s="135"/>
      <c r="CX122" s="134"/>
      <c r="CY122" s="134"/>
      <c r="CZ122" s="135"/>
      <c r="DA122" s="135"/>
      <c r="DB122" s="24"/>
      <c r="DC122" s="50"/>
      <c r="DD122" s="50"/>
    </row>
    <row r="123" spans="1:108" x14ac:dyDescent="0.25">
      <c r="A123" s="524"/>
      <c r="C123" s="245">
        <v>28</v>
      </c>
      <c r="D123" s="179" t="str">
        <f>IF(Ereignistabelle[[#This Row],[Berechnungsregel]]&lt;&gt;"",VALUE(F123&amp;Kalenderjahr),"-")</f>
        <v>-</v>
      </c>
      <c r="E123" s="284"/>
      <c r="F123" s="285"/>
      <c r="H123" s="6"/>
    </row>
    <row r="124" spans="1:108" x14ac:dyDescent="0.25">
      <c r="A124" s="524"/>
      <c r="C124" s="245">
        <v>29</v>
      </c>
      <c r="D124" s="179" t="str">
        <f>IF(Ereignistabelle[[#This Row],[Berechnungsregel]]&lt;&gt;"",VALUE(F124&amp;Kalenderjahr),"-")</f>
        <v>-</v>
      </c>
      <c r="E124" s="284"/>
      <c r="F124" s="285"/>
      <c r="H124" s="6"/>
    </row>
    <row r="125" spans="1:108" x14ac:dyDescent="0.25">
      <c r="A125" s="524"/>
      <c r="C125" s="245">
        <v>30</v>
      </c>
      <c r="D125" s="179" t="str">
        <f>IF(Ereignistabelle[[#This Row],[Berechnungsregel]]&lt;&gt;"",VALUE(F125&amp;Kalenderjahr),"-")</f>
        <v>-</v>
      </c>
      <c r="E125" s="284"/>
      <c r="F125" s="285"/>
    </row>
    <row r="126" spans="1:108" x14ac:dyDescent="0.25">
      <c r="A126" s="524"/>
      <c r="C126" s="245">
        <v>31</v>
      </c>
      <c r="D126" s="179" t="str">
        <f>IF(Ereignistabelle[[#This Row],[Berechnungsregel]]&lt;&gt;"",VALUE(F126&amp;Kalenderjahr),"-")</f>
        <v>-</v>
      </c>
      <c r="E126" s="284"/>
      <c r="F126" s="285"/>
    </row>
    <row r="127" spans="1:108" x14ac:dyDescent="0.25">
      <c r="A127" s="524"/>
      <c r="C127" s="245">
        <v>32</v>
      </c>
      <c r="D127" s="179" t="str">
        <f>IF(Ereignistabelle[[#This Row],[Berechnungsregel]]&lt;&gt;"",VALUE(F127&amp;Kalenderjahr),"-")</f>
        <v>-</v>
      </c>
      <c r="E127" s="284"/>
      <c r="F127" s="285"/>
    </row>
    <row r="128" spans="1:108" x14ac:dyDescent="0.25">
      <c r="A128" s="524"/>
      <c r="C128" s="245">
        <v>33</v>
      </c>
      <c r="D128" s="179" t="str">
        <f>IF(Ereignistabelle[[#This Row],[Berechnungsregel]]&lt;&gt;"",VALUE(F128&amp;Kalenderjahr),"-")</f>
        <v>-</v>
      </c>
      <c r="E128" s="284"/>
      <c r="F128" s="285"/>
    </row>
    <row r="129" spans="1:6" x14ac:dyDescent="0.25">
      <c r="A129" s="524"/>
      <c r="C129" s="245">
        <v>34</v>
      </c>
      <c r="D129" s="179" t="str">
        <f>IF(Ereignistabelle[[#This Row],[Berechnungsregel]]&lt;&gt;"",VALUE(F129&amp;Kalenderjahr),"-")</f>
        <v>-</v>
      </c>
      <c r="E129" s="284"/>
      <c r="F129" s="285"/>
    </row>
    <row r="130" spans="1:6" x14ac:dyDescent="0.25">
      <c r="A130" s="524"/>
      <c r="C130" s="245">
        <v>35</v>
      </c>
      <c r="D130" s="179" t="str">
        <f>IF(Ereignistabelle[[#This Row],[Berechnungsregel]]&lt;&gt;"",VALUE(F130&amp;Kalenderjahr),"-")</f>
        <v>-</v>
      </c>
      <c r="E130" s="284"/>
      <c r="F130" s="285"/>
    </row>
    <row r="131" spans="1:6" x14ac:dyDescent="0.25">
      <c r="A131" s="524"/>
      <c r="C131" s="245">
        <v>36</v>
      </c>
      <c r="D131" s="179" t="str">
        <f>IF(Ereignistabelle[[#This Row],[Berechnungsregel]]&lt;&gt;"",VALUE(F131&amp;Kalenderjahr),"-")</f>
        <v>-</v>
      </c>
      <c r="E131" s="284"/>
      <c r="F131" s="285"/>
    </row>
    <row r="132" spans="1:6" x14ac:dyDescent="0.25">
      <c r="A132" s="524"/>
      <c r="C132" s="245">
        <v>37</v>
      </c>
      <c r="D132" s="179" t="str">
        <f>IF(Ereignistabelle[[#This Row],[Berechnungsregel]]&lt;&gt;"",VALUE(F132&amp;Kalenderjahr),"-")</f>
        <v>-</v>
      </c>
      <c r="E132" s="284"/>
      <c r="F132" s="285"/>
    </row>
    <row r="133" spans="1:6" x14ac:dyDescent="0.25">
      <c r="A133" s="524"/>
      <c r="C133" s="245">
        <v>38</v>
      </c>
      <c r="D133" s="179" t="str">
        <f>IF(Ereignistabelle[[#This Row],[Berechnungsregel]]&lt;&gt;"",VALUE(F133&amp;Kalenderjahr),"-")</f>
        <v>-</v>
      </c>
      <c r="E133" s="284"/>
      <c r="F133" s="285"/>
    </row>
    <row r="134" spans="1:6" x14ac:dyDescent="0.25">
      <c r="A134" s="524"/>
      <c r="C134" s="245">
        <v>39</v>
      </c>
      <c r="D134" s="179" t="str">
        <f>IF(Ereignistabelle[[#This Row],[Berechnungsregel]]&lt;&gt;"",VALUE(F134&amp;Kalenderjahr),"-")</f>
        <v>-</v>
      </c>
      <c r="E134" s="284"/>
      <c r="F134" s="285"/>
    </row>
    <row r="135" spans="1:6" x14ac:dyDescent="0.25">
      <c r="A135" s="524"/>
      <c r="C135" s="245">
        <v>40</v>
      </c>
      <c r="D135" s="179" t="str">
        <f>IF(Ereignistabelle[[#This Row],[Berechnungsregel]]&lt;&gt;"",VALUE(F135&amp;Kalenderjahr),"-")</f>
        <v>-</v>
      </c>
      <c r="E135" s="284"/>
      <c r="F135" s="285"/>
    </row>
    <row r="136" spans="1:6" x14ac:dyDescent="0.25">
      <c r="A136" s="524"/>
      <c r="C136" s="245">
        <v>41</v>
      </c>
      <c r="D136" s="179" t="str">
        <f>IF(Ereignistabelle[[#This Row],[Berechnungsregel]]&lt;&gt;"",VALUE(F136&amp;Kalenderjahr),"-")</f>
        <v>-</v>
      </c>
      <c r="E136" s="284"/>
      <c r="F136" s="285"/>
    </row>
    <row r="137" spans="1:6" x14ac:dyDescent="0.25">
      <c r="A137" s="524"/>
      <c r="C137" s="245">
        <v>42</v>
      </c>
      <c r="D137" s="179" t="str">
        <f>IF(Ereignistabelle[[#This Row],[Berechnungsregel]]&lt;&gt;"",VALUE(F137&amp;Kalenderjahr),"-")</f>
        <v>-</v>
      </c>
      <c r="E137" s="284"/>
      <c r="F137" s="285"/>
    </row>
    <row r="138" spans="1:6" x14ac:dyDescent="0.25">
      <c r="A138" s="524"/>
      <c r="C138" s="245">
        <v>43</v>
      </c>
      <c r="D138" s="179" t="str">
        <f>IF(Ereignistabelle[[#This Row],[Berechnungsregel]]&lt;&gt;"",VALUE(F138&amp;Kalenderjahr),"-")</f>
        <v>-</v>
      </c>
      <c r="E138" s="284"/>
      <c r="F138" s="285"/>
    </row>
    <row r="139" spans="1:6" x14ac:dyDescent="0.25">
      <c r="A139" s="524"/>
      <c r="C139" s="245">
        <v>44</v>
      </c>
      <c r="D139" s="179" t="str">
        <f>IF(Ereignistabelle[[#This Row],[Berechnungsregel]]&lt;&gt;"",VALUE(F139&amp;Kalenderjahr),"-")</f>
        <v>-</v>
      </c>
      <c r="E139" s="284"/>
      <c r="F139" s="285"/>
    </row>
    <row r="140" spans="1:6" x14ac:dyDescent="0.25">
      <c r="A140" s="524"/>
      <c r="C140" s="245">
        <v>45</v>
      </c>
      <c r="D140" s="179" t="str">
        <f>IF(Ereignistabelle[[#This Row],[Berechnungsregel]]&lt;&gt;"",VALUE(F140&amp;Kalenderjahr),"-")</f>
        <v>-</v>
      </c>
      <c r="E140" s="284"/>
      <c r="F140" s="285"/>
    </row>
    <row r="141" spans="1:6" x14ac:dyDescent="0.25">
      <c r="A141" s="524"/>
      <c r="C141" s="245">
        <v>46</v>
      </c>
      <c r="D141" s="179" t="str">
        <f>IF(Ereignistabelle[[#This Row],[Berechnungsregel]]&lt;&gt;"",VALUE(F141&amp;Kalenderjahr),"-")</f>
        <v>-</v>
      </c>
      <c r="E141" s="284"/>
      <c r="F141" s="285"/>
    </row>
    <row r="142" spans="1:6" x14ac:dyDescent="0.25">
      <c r="A142" s="524"/>
      <c r="C142" s="245">
        <v>47</v>
      </c>
      <c r="D142" s="179" t="str">
        <f>IF(Ereignistabelle[[#This Row],[Berechnungsregel]]&lt;&gt;"",VALUE(F142&amp;Kalenderjahr),"-")</f>
        <v>-</v>
      </c>
      <c r="E142" s="284"/>
      <c r="F142" s="285"/>
    </row>
    <row r="143" spans="1:6" x14ac:dyDescent="0.25">
      <c r="A143" s="524"/>
      <c r="C143" s="245">
        <v>48</v>
      </c>
      <c r="D143" s="179" t="str">
        <f>IF(Ereignistabelle[[#This Row],[Berechnungsregel]]&lt;&gt;"",VALUE(F143&amp;Kalenderjahr),"-")</f>
        <v>-</v>
      </c>
      <c r="E143" s="284"/>
      <c r="F143" s="285"/>
    </row>
    <row r="144" spans="1:6" x14ac:dyDescent="0.25">
      <c r="A144" s="524"/>
      <c r="C144" s="245">
        <v>49</v>
      </c>
      <c r="D144" s="179" t="str">
        <f>IF(Ereignistabelle[[#This Row],[Berechnungsregel]]&lt;&gt;"",VALUE(F144&amp;Kalenderjahr),"-")</f>
        <v>-</v>
      </c>
      <c r="E144" s="284"/>
      <c r="F144" s="285"/>
    </row>
    <row r="145" spans="1:6" x14ac:dyDescent="0.25">
      <c r="A145" s="524"/>
      <c r="C145" s="245">
        <v>50</v>
      </c>
      <c r="D145" s="179" t="str">
        <f>IF(Ereignistabelle[[#This Row],[Berechnungsregel]]&lt;&gt;"",VALUE(F145&amp;Kalenderjahr),"-")</f>
        <v>-</v>
      </c>
      <c r="E145" s="284"/>
      <c r="F145" s="285"/>
    </row>
    <row r="146" spans="1:6" x14ac:dyDescent="0.25">
      <c r="A146" s="524"/>
      <c r="C146" s="245">
        <v>51</v>
      </c>
      <c r="D146" s="179" t="str">
        <f>IF(Ereignistabelle[[#This Row],[Berechnungsregel]]&lt;&gt;"",VALUE(F146&amp;Kalenderjahr),"-")</f>
        <v>-</v>
      </c>
      <c r="E146" s="284"/>
      <c r="F146" s="285"/>
    </row>
    <row r="147" spans="1:6" x14ac:dyDescent="0.25">
      <c r="A147" s="524"/>
      <c r="C147" s="245">
        <v>52</v>
      </c>
      <c r="D147" s="179" t="str">
        <f>IF(Ereignistabelle[[#This Row],[Berechnungsregel]]&lt;&gt;"",VALUE(F147&amp;Kalenderjahr),"-")</f>
        <v>-</v>
      </c>
      <c r="E147" s="284"/>
      <c r="F147" s="285"/>
    </row>
    <row r="148" spans="1:6" x14ac:dyDescent="0.25">
      <c r="A148" s="524"/>
      <c r="C148" s="245">
        <v>53</v>
      </c>
      <c r="D148" s="179" t="str">
        <f>IF(Ereignistabelle[[#This Row],[Berechnungsregel]]&lt;&gt;"",VALUE(F148&amp;Kalenderjahr),"-")</f>
        <v>-</v>
      </c>
      <c r="E148" s="284"/>
      <c r="F148" s="285"/>
    </row>
    <row r="149" spans="1:6" x14ac:dyDescent="0.25">
      <c r="A149" s="524"/>
      <c r="C149" s="245">
        <v>54</v>
      </c>
      <c r="D149" s="179" t="str">
        <f>IF(Ereignistabelle[[#This Row],[Berechnungsregel]]&lt;&gt;"",VALUE(F149&amp;Kalenderjahr),"-")</f>
        <v>-</v>
      </c>
      <c r="E149" s="284"/>
      <c r="F149" s="285"/>
    </row>
    <row r="150" spans="1:6" x14ac:dyDescent="0.25">
      <c r="A150" s="524"/>
      <c r="C150" s="245">
        <v>55</v>
      </c>
      <c r="D150" s="179" t="str">
        <f>IF(Ereignistabelle[[#This Row],[Berechnungsregel]]&lt;&gt;"",VALUE(F150&amp;Kalenderjahr),"-")</f>
        <v>-</v>
      </c>
      <c r="E150" s="284"/>
      <c r="F150" s="285"/>
    </row>
    <row r="151" spans="1:6" x14ac:dyDescent="0.25">
      <c r="A151" s="524"/>
      <c r="C151" s="245">
        <v>56</v>
      </c>
      <c r="D151" s="179" t="str">
        <f>IF(Ereignistabelle[[#This Row],[Berechnungsregel]]&lt;&gt;"",VALUE(F151&amp;Kalenderjahr),"-")</f>
        <v>-</v>
      </c>
      <c r="E151" s="284"/>
      <c r="F151" s="285"/>
    </row>
    <row r="152" spans="1:6" x14ac:dyDescent="0.25">
      <c r="A152" s="524"/>
      <c r="C152" s="245">
        <v>57</v>
      </c>
      <c r="D152" s="179" t="str">
        <f>IF(Ereignistabelle[[#This Row],[Berechnungsregel]]&lt;&gt;"",VALUE(F152&amp;Kalenderjahr),"-")</f>
        <v>-</v>
      </c>
      <c r="E152" s="284"/>
      <c r="F152" s="285"/>
    </row>
    <row r="153" spans="1:6" x14ac:dyDescent="0.25">
      <c r="A153" s="524"/>
      <c r="C153" s="245">
        <v>58</v>
      </c>
      <c r="D153" s="179" t="str">
        <f>IF(Ereignistabelle[[#This Row],[Berechnungsregel]]&lt;&gt;"",VALUE(F153&amp;Kalenderjahr),"-")</f>
        <v>-</v>
      </c>
      <c r="E153" s="284"/>
      <c r="F153" s="285"/>
    </row>
    <row r="154" spans="1:6" x14ac:dyDescent="0.25">
      <c r="A154" s="524"/>
      <c r="C154" s="245">
        <v>59</v>
      </c>
      <c r="D154" s="179" t="str">
        <f>IF(Ereignistabelle[[#This Row],[Berechnungsregel]]&lt;&gt;"",VALUE(F154&amp;Kalenderjahr),"-")</f>
        <v>-</v>
      </c>
      <c r="E154" s="284"/>
      <c r="F154" s="285"/>
    </row>
    <row r="155" spans="1:6" x14ac:dyDescent="0.25">
      <c r="A155" s="524"/>
      <c r="C155" s="245">
        <v>60</v>
      </c>
      <c r="D155" s="179" t="str">
        <f>IF(Ereignistabelle[[#This Row],[Berechnungsregel]]&lt;&gt;"",VALUE(F155&amp;Kalenderjahr),"-")</f>
        <v>-</v>
      </c>
      <c r="E155" s="284"/>
      <c r="F155" s="285"/>
    </row>
    <row r="156" spans="1:6" x14ac:dyDescent="0.25">
      <c r="A156" s="524"/>
      <c r="C156" s="245">
        <v>61</v>
      </c>
      <c r="D156" s="179" t="str">
        <f>IF(Ereignistabelle[[#This Row],[Berechnungsregel]]&lt;&gt;"",VALUE(F156&amp;Kalenderjahr),"-")</f>
        <v>-</v>
      </c>
      <c r="E156" s="284"/>
      <c r="F156" s="285"/>
    </row>
    <row r="157" spans="1:6" x14ac:dyDescent="0.25">
      <c r="A157" s="524"/>
      <c r="C157" s="245">
        <v>62</v>
      </c>
      <c r="D157" s="179" t="str">
        <f>IF(Ereignistabelle[[#This Row],[Berechnungsregel]]&lt;&gt;"",VALUE(F157&amp;Kalenderjahr),"-")</f>
        <v>-</v>
      </c>
      <c r="E157" s="284"/>
      <c r="F157" s="285"/>
    </row>
    <row r="158" spans="1:6" x14ac:dyDescent="0.25">
      <c r="A158" s="524"/>
      <c r="C158" s="245">
        <v>63</v>
      </c>
      <c r="D158" s="179" t="str">
        <f>IF(Ereignistabelle[[#This Row],[Berechnungsregel]]&lt;&gt;"",VALUE(F158&amp;Kalenderjahr),"-")</f>
        <v>-</v>
      </c>
      <c r="E158" s="284"/>
      <c r="F158" s="285"/>
    </row>
    <row r="159" spans="1:6" x14ac:dyDescent="0.25">
      <c r="A159" s="524"/>
      <c r="C159" s="245">
        <v>64</v>
      </c>
      <c r="D159" s="179" t="str">
        <f>IF(Ereignistabelle[[#This Row],[Berechnungsregel]]&lt;&gt;"",VALUE(F159&amp;Kalenderjahr),"-")</f>
        <v>-</v>
      </c>
      <c r="E159" s="284"/>
      <c r="F159" s="285"/>
    </row>
    <row r="160" spans="1:6" x14ac:dyDescent="0.25">
      <c r="A160" s="524"/>
      <c r="C160" s="245">
        <v>65</v>
      </c>
      <c r="D160" s="179" t="str">
        <f>IF(Ereignistabelle[[#This Row],[Berechnungsregel]]&lt;&gt;"",VALUE(F160&amp;Kalenderjahr),"-")</f>
        <v>-</v>
      </c>
      <c r="E160" s="284"/>
      <c r="F160" s="285"/>
    </row>
    <row r="161" spans="1:32" x14ac:dyDescent="0.25">
      <c r="A161" s="524"/>
      <c r="C161" s="245">
        <v>66</v>
      </c>
      <c r="D161" s="179" t="str">
        <f>IF(Ereignistabelle[[#This Row],[Berechnungsregel]]&lt;&gt;"",VALUE(F161&amp;Kalenderjahr),"-")</f>
        <v>-</v>
      </c>
      <c r="E161" s="284"/>
      <c r="F161" s="285"/>
    </row>
    <row r="162" spans="1:32" x14ac:dyDescent="0.25">
      <c r="A162" s="524"/>
      <c r="C162" s="245">
        <v>67</v>
      </c>
      <c r="D162" s="179" t="str">
        <f>IF(Ereignistabelle[[#This Row],[Berechnungsregel]]&lt;&gt;"",VALUE(F162&amp;Kalenderjahr),"-")</f>
        <v>-</v>
      </c>
      <c r="E162" s="284"/>
      <c r="F162" s="285"/>
    </row>
    <row r="163" spans="1:32" x14ac:dyDescent="0.25">
      <c r="A163" s="524"/>
      <c r="C163" s="245">
        <v>68</v>
      </c>
      <c r="D163" s="179" t="str">
        <f>IF(Ereignistabelle[[#This Row],[Berechnungsregel]]&lt;&gt;"",VALUE(F163&amp;Kalenderjahr),"-")</f>
        <v>-</v>
      </c>
      <c r="E163" s="284"/>
      <c r="F163" s="285"/>
    </row>
    <row r="164" spans="1:32" x14ac:dyDescent="0.25">
      <c r="A164" s="524"/>
      <c r="C164" s="245">
        <v>69</v>
      </c>
      <c r="D164" s="179" t="str">
        <f>IF(Ereignistabelle[[#This Row],[Berechnungsregel]]&lt;&gt;"",VALUE(F164&amp;Kalenderjahr),"-")</f>
        <v>-</v>
      </c>
      <c r="E164" s="284"/>
      <c r="F164" s="285"/>
    </row>
    <row r="165" spans="1:32" x14ac:dyDescent="0.25">
      <c r="A165" s="524"/>
      <c r="C165" s="245">
        <v>70</v>
      </c>
      <c r="D165" s="179" t="str">
        <f>IF(Ereignistabelle[[#This Row],[Berechnungsregel]]&lt;&gt;"",VALUE(F165&amp;Kalenderjahr),"-")</f>
        <v>-</v>
      </c>
      <c r="E165" s="284"/>
      <c r="F165" s="285"/>
    </row>
    <row r="166" spans="1:32" x14ac:dyDescent="0.25">
      <c r="A166" s="524"/>
      <c r="C166" s="245">
        <v>71</v>
      </c>
      <c r="D166" s="179" t="str">
        <f>IF(Ereignistabelle[[#This Row],[Berechnungsregel]]&lt;&gt;"",VALUE(F166&amp;Kalenderjahr),"-")</f>
        <v>-</v>
      </c>
      <c r="E166" s="284"/>
      <c r="F166" s="285"/>
    </row>
    <row r="167" spans="1:32" ht="15.75" thickBot="1" x14ac:dyDescent="0.3">
      <c r="A167" s="524"/>
      <c r="C167" s="246">
        <v>72</v>
      </c>
      <c r="D167" s="230" t="str">
        <f>IF(Ereignistabelle[[#This Row],[Berechnungsregel]]&lt;&gt;"",VALUE(F167&amp;Kalenderjahr),"-")</f>
        <v>-</v>
      </c>
      <c r="E167" s="287"/>
      <c r="F167" s="288"/>
    </row>
    <row r="168" spans="1:32" x14ac:dyDescent="0.25">
      <c r="A168" s="524"/>
    </row>
    <row r="169" spans="1:32" x14ac:dyDescent="0.25">
      <c r="A169" s="524"/>
    </row>
    <row r="170" spans="1:32" ht="18.75" x14ac:dyDescent="0.25">
      <c r="A170" s="355" t="s">
        <v>192</v>
      </c>
      <c r="B170" s="144"/>
      <c r="C170" s="144"/>
      <c r="D170" s="144"/>
      <c r="E170" s="144"/>
      <c r="F170" s="144"/>
      <c r="G170" s="144"/>
      <c r="H170" s="144"/>
      <c r="I170" s="144"/>
      <c r="J170" s="144"/>
      <c r="K170" s="144"/>
      <c r="L170" s="144"/>
      <c r="M170" s="144"/>
      <c r="N170" s="144"/>
      <c r="O170" s="144"/>
      <c r="P170" s="144"/>
      <c r="Q170" s="144"/>
      <c r="R170" s="144"/>
      <c r="S170" s="144"/>
      <c r="T170" s="144"/>
      <c r="U170" s="144"/>
      <c r="V170" s="144"/>
      <c r="W170" s="144"/>
      <c r="X170" s="144"/>
      <c r="Y170" s="144"/>
      <c r="Z170" s="144"/>
      <c r="AA170" s="144"/>
      <c r="AB170" s="144"/>
      <c r="AC170" s="144"/>
      <c r="AD170" s="144"/>
      <c r="AE170" s="144"/>
      <c r="AF170" s="144"/>
    </row>
    <row r="172" spans="1:32" x14ac:dyDescent="0.25">
      <c r="A172" s="26" t="s">
        <v>193</v>
      </c>
    </row>
    <row r="173" spans="1:32" x14ac:dyDescent="0.25">
      <c r="A173" t="s">
        <v>194</v>
      </c>
    </row>
    <row r="174" spans="1:32" x14ac:dyDescent="0.25">
      <c r="A174" t="s">
        <v>200</v>
      </c>
    </row>
    <row r="175" spans="1:32" x14ac:dyDescent="0.25">
      <c r="A175" t="s">
        <v>205</v>
      </c>
    </row>
  </sheetData>
  <sheetProtection algorithmName="SHA-512" hashValue="+d5afS/Sj4pBS0OqoqmH1o/t3Vl1bzfcPohnGZ7zm/i8HgDN05drt6shcoW24DwlfoFtH72qCj5aRI6XPLdTDQ==" saltValue="zdbS34llFtgF5VZl/fNM0Q==" spinCount="100000" sheet="1" objects="1" scenarios="1"/>
  <mergeCells count="961">
    <mergeCell ref="AT98:AU98"/>
    <mergeCell ref="AV98:AW98"/>
    <mergeCell ref="AZ98:BA98"/>
    <mergeCell ref="BB98:BC98"/>
    <mergeCell ref="BT98:BU98"/>
    <mergeCell ref="CT94:CU94"/>
    <mergeCell ref="CT96:CU96"/>
    <mergeCell ref="BV96:BW96"/>
    <mergeCell ref="BZ96:CA96"/>
    <mergeCell ref="CB96:CC96"/>
    <mergeCell ref="BH96:BI96"/>
    <mergeCell ref="BJ96:BK96"/>
    <mergeCell ref="BN96:BO96"/>
    <mergeCell ref="CT98:CU98"/>
    <mergeCell ref="BT96:BU96"/>
    <mergeCell ref="BT97:BU97"/>
    <mergeCell ref="BV97:BW97"/>
    <mergeCell ref="BZ97:CA97"/>
    <mergeCell ref="CB97:CC97"/>
    <mergeCell ref="AZ97:BA97"/>
    <mergeCell ref="BB97:BC97"/>
    <mergeCell ref="AT94:AU94"/>
    <mergeCell ref="AV94:AW94"/>
    <mergeCell ref="AZ94:BA94"/>
    <mergeCell ref="C24:E24"/>
    <mergeCell ref="A31:A42"/>
    <mergeCell ref="A30:D30"/>
    <mergeCell ref="BB96:BC96"/>
    <mergeCell ref="AT97:AU97"/>
    <mergeCell ref="AV97:AW97"/>
    <mergeCell ref="A93:A169"/>
    <mergeCell ref="A46:A50"/>
    <mergeCell ref="A52:A85"/>
    <mergeCell ref="AH98:AI98"/>
    <mergeCell ref="AJ98:AK98"/>
    <mergeCell ref="AN98:AO98"/>
    <mergeCell ref="AP98:AQ98"/>
    <mergeCell ref="AV72:AW72"/>
    <mergeCell ref="AZ72:BA72"/>
    <mergeCell ref="BB72:BC72"/>
    <mergeCell ref="BB66:BC66"/>
    <mergeCell ref="BB67:BC67"/>
    <mergeCell ref="AZ77:BA77"/>
    <mergeCell ref="BB77:BC77"/>
    <mergeCell ref="AT74:AU74"/>
    <mergeCell ref="AV74:AW74"/>
    <mergeCell ref="AZ74:BA74"/>
    <mergeCell ref="AT77:AU77"/>
    <mergeCell ref="CX98:CY98"/>
    <mergeCell ref="CZ98:DA98"/>
    <mergeCell ref="CF98:CG98"/>
    <mergeCell ref="CH98:CI98"/>
    <mergeCell ref="CL98:CM98"/>
    <mergeCell ref="CN98:CO98"/>
    <mergeCell ref="CR98:CS98"/>
    <mergeCell ref="BH98:BI98"/>
    <mergeCell ref="BJ98:BK98"/>
    <mergeCell ref="BN98:BO98"/>
    <mergeCell ref="BV98:BW98"/>
    <mergeCell ref="BZ98:CA98"/>
    <mergeCell ref="CB98:CC98"/>
    <mergeCell ref="CX94:CY94"/>
    <mergeCell ref="CZ94:DA94"/>
    <mergeCell ref="CF95:CG95"/>
    <mergeCell ref="CH95:CI95"/>
    <mergeCell ref="CL95:CM95"/>
    <mergeCell ref="CN95:CO95"/>
    <mergeCell ref="CR95:CS95"/>
    <mergeCell ref="CT95:CU95"/>
    <mergeCell ref="CX95:CY95"/>
    <mergeCell ref="CZ95:DA95"/>
    <mergeCell ref="CF94:CG94"/>
    <mergeCell ref="CH94:CI94"/>
    <mergeCell ref="CL94:CM94"/>
    <mergeCell ref="CN94:CO94"/>
    <mergeCell ref="CR94:CS94"/>
    <mergeCell ref="CX96:CY96"/>
    <mergeCell ref="CZ96:DA96"/>
    <mergeCell ref="CX97:CY97"/>
    <mergeCell ref="CZ97:DA97"/>
    <mergeCell ref="CF96:CG96"/>
    <mergeCell ref="CH96:CI96"/>
    <mergeCell ref="CL96:CM96"/>
    <mergeCell ref="CN96:CO96"/>
    <mergeCell ref="CR96:CS96"/>
    <mergeCell ref="CF97:CG97"/>
    <mergeCell ref="CH97:CI97"/>
    <mergeCell ref="CL97:CM97"/>
    <mergeCell ref="CN97:CO97"/>
    <mergeCell ref="CR97:CS97"/>
    <mergeCell ref="CT97:CU97"/>
    <mergeCell ref="CZ80:DA80"/>
    <mergeCell ref="CF81:CG81"/>
    <mergeCell ref="CH81:CI81"/>
    <mergeCell ref="CL81:CM81"/>
    <mergeCell ref="CN81:CO81"/>
    <mergeCell ref="CR81:CS81"/>
    <mergeCell ref="CT81:CU81"/>
    <mergeCell ref="CX81:CY81"/>
    <mergeCell ref="CZ81:DA81"/>
    <mergeCell ref="CH80:CI80"/>
    <mergeCell ref="CL80:CM80"/>
    <mergeCell ref="CN80:CO80"/>
    <mergeCell ref="CR80:CS80"/>
    <mergeCell ref="CT80:CU80"/>
    <mergeCell ref="CF80:CG80"/>
    <mergeCell ref="CX82:CY82"/>
    <mergeCell ref="CZ82:DA82"/>
    <mergeCell ref="CF83:CG83"/>
    <mergeCell ref="CH83:CI83"/>
    <mergeCell ref="CL83:CM83"/>
    <mergeCell ref="CN83:CO83"/>
    <mergeCell ref="CR83:CS83"/>
    <mergeCell ref="CT83:CU83"/>
    <mergeCell ref="CX83:CY83"/>
    <mergeCell ref="CZ83:DA83"/>
    <mergeCell ref="CF82:CG82"/>
    <mergeCell ref="CH82:CI82"/>
    <mergeCell ref="CL82:CM82"/>
    <mergeCell ref="CN82:CO82"/>
    <mergeCell ref="CR82:CS82"/>
    <mergeCell ref="CT82:CU82"/>
    <mergeCell ref="CZ79:DA79"/>
    <mergeCell ref="CH78:CI78"/>
    <mergeCell ref="CL78:CM78"/>
    <mergeCell ref="CN78:CO78"/>
    <mergeCell ref="CR78:CS78"/>
    <mergeCell ref="CT78:CU78"/>
    <mergeCell ref="CX76:CY76"/>
    <mergeCell ref="CZ76:DA76"/>
    <mergeCell ref="CF77:CG77"/>
    <mergeCell ref="CH77:CI77"/>
    <mergeCell ref="CL77:CM77"/>
    <mergeCell ref="CN77:CO77"/>
    <mergeCell ref="CR77:CS77"/>
    <mergeCell ref="CT77:CU77"/>
    <mergeCell ref="CX77:CY77"/>
    <mergeCell ref="CZ77:DA77"/>
    <mergeCell ref="CH76:CI76"/>
    <mergeCell ref="CL76:CM76"/>
    <mergeCell ref="CF79:CG79"/>
    <mergeCell ref="CX79:CY79"/>
    <mergeCell ref="CZ78:DA78"/>
    <mergeCell ref="CF78:CG78"/>
    <mergeCell ref="CZ72:DA72"/>
    <mergeCell ref="CH72:CI72"/>
    <mergeCell ref="CL72:CM72"/>
    <mergeCell ref="CN72:CO72"/>
    <mergeCell ref="CR72:CS72"/>
    <mergeCell ref="CT72:CU72"/>
    <mergeCell ref="CF72:CG72"/>
    <mergeCell ref="CZ74:DA74"/>
    <mergeCell ref="CN76:CO76"/>
    <mergeCell ref="CR76:CS76"/>
    <mergeCell ref="CT76:CU76"/>
    <mergeCell ref="CF75:CG75"/>
    <mergeCell ref="CH75:CI75"/>
    <mergeCell ref="CL75:CM75"/>
    <mergeCell ref="CN75:CO75"/>
    <mergeCell ref="CR75:CS75"/>
    <mergeCell ref="CT75:CU75"/>
    <mergeCell ref="CX75:CY75"/>
    <mergeCell ref="CZ75:DA75"/>
    <mergeCell ref="CH74:CI74"/>
    <mergeCell ref="CL74:CM74"/>
    <mergeCell ref="CN74:CO74"/>
    <mergeCell ref="CR74:CS74"/>
    <mergeCell ref="CT74:CU74"/>
    <mergeCell ref="CZ70:DA70"/>
    <mergeCell ref="CF71:CG71"/>
    <mergeCell ref="CH71:CI71"/>
    <mergeCell ref="CL71:CM71"/>
    <mergeCell ref="CN71:CO71"/>
    <mergeCell ref="CR71:CS71"/>
    <mergeCell ref="CT71:CU71"/>
    <mergeCell ref="CX71:CY71"/>
    <mergeCell ref="CZ71:DA71"/>
    <mergeCell ref="CH70:CI70"/>
    <mergeCell ref="CL70:CM70"/>
    <mergeCell ref="CN70:CO70"/>
    <mergeCell ref="CR70:CS70"/>
    <mergeCell ref="CT70:CU70"/>
    <mergeCell ref="CF70:CG70"/>
    <mergeCell ref="CX70:CY70"/>
    <mergeCell ref="CT68:CU68"/>
    <mergeCell ref="CF68:CG68"/>
    <mergeCell ref="CL67:CM67"/>
    <mergeCell ref="CN67:CO67"/>
    <mergeCell ref="CR67:CS67"/>
    <mergeCell ref="CT67:CU67"/>
    <mergeCell ref="CX67:CY67"/>
    <mergeCell ref="CX68:CY68"/>
    <mergeCell ref="CF67:CG67"/>
    <mergeCell ref="CH67:CI67"/>
    <mergeCell ref="CX72:CY72"/>
    <mergeCell ref="CF66:CG66"/>
    <mergeCell ref="CH66:CI66"/>
    <mergeCell ref="CL66:CM66"/>
    <mergeCell ref="CN66:CO66"/>
    <mergeCell ref="CR66:CS66"/>
    <mergeCell ref="CT66:CU66"/>
    <mergeCell ref="CK73:CO73"/>
    <mergeCell ref="CE73:CI73"/>
    <mergeCell ref="CW73:DA73"/>
    <mergeCell ref="CQ73:CU73"/>
    <mergeCell ref="CZ68:DA68"/>
    <mergeCell ref="CF69:CG69"/>
    <mergeCell ref="CH69:CI69"/>
    <mergeCell ref="CL69:CM69"/>
    <mergeCell ref="CN69:CO69"/>
    <mergeCell ref="CR69:CS69"/>
    <mergeCell ref="CT69:CU69"/>
    <mergeCell ref="CX69:CY69"/>
    <mergeCell ref="CZ69:DA69"/>
    <mergeCell ref="CH68:CI68"/>
    <mergeCell ref="CL68:CM68"/>
    <mergeCell ref="CN68:CO68"/>
    <mergeCell ref="CR68:CS68"/>
    <mergeCell ref="CT79:CU79"/>
    <mergeCell ref="BV80:BW80"/>
    <mergeCell ref="BZ80:CA80"/>
    <mergeCell ref="CB80:CC80"/>
    <mergeCell ref="BT81:BU81"/>
    <mergeCell ref="BV81:BW81"/>
    <mergeCell ref="BZ81:CA81"/>
    <mergeCell ref="CB81:CC81"/>
    <mergeCell ref="CX74:CY74"/>
    <mergeCell ref="CX78:CY78"/>
    <mergeCell ref="CF74:CG74"/>
    <mergeCell ref="CF76:CG76"/>
    <mergeCell ref="CX80:CY80"/>
    <mergeCell ref="CF61:CG61"/>
    <mergeCell ref="CH61:CI61"/>
    <mergeCell ref="CL61:CM61"/>
    <mergeCell ref="CN61:CO61"/>
    <mergeCell ref="CR61:CS61"/>
    <mergeCell ref="CH79:CI79"/>
    <mergeCell ref="CL79:CM79"/>
    <mergeCell ref="CN79:CO79"/>
    <mergeCell ref="CR79:CS79"/>
    <mergeCell ref="CN62:CO62"/>
    <mergeCell ref="CR62:CS62"/>
    <mergeCell ref="CF62:CG62"/>
    <mergeCell ref="CF65:CG65"/>
    <mergeCell ref="CH65:CI65"/>
    <mergeCell ref="CL65:CM65"/>
    <mergeCell ref="CN65:CO65"/>
    <mergeCell ref="CR65:CS65"/>
    <mergeCell ref="CH64:CI64"/>
    <mergeCell ref="CL64:CM64"/>
    <mergeCell ref="CN64:CO64"/>
    <mergeCell ref="CR64:CS64"/>
    <mergeCell ref="CF64:CG64"/>
    <mergeCell ref="CF63:CG63"/>
    <mergeCell ref="CH63:CI63"/>
    <mergeCell ref="CT61:CU61"/>
    <mergeCell ref="CL63:CM63"/>
    <mergeCell ref="CN63:CO63"/>
    <mergeCell ref="CR63:CS63"/>
    <mergeCell ref="CT63:CU63"/>
    <mergeCell ref="CX61:CY61"/>
    <mergeCell ref="CZ67:DA67"/>
    <mergeCell ref="CH62:CI62"/>
    <mergeCell ref="CL62:CM62"/>
    <mergeCell ref="CZ61:DA61"/>
    <mergeCell ref="CX62:CY62"/>
    <mergeCell ref="CX66:CY66"/>
    <mergeCell ref="CX63:CY63"/>
    <mergeCell ref="CZ63:DA63"/>
    <mergeCell ref="CX64:CY64"/>
    <mergeCell ref="CZ66:DA66"/>
    <mergeCell ref="CT62:CU62"/>
    <mergeCell ref="CZ64:DA64"/>
    <mergeCell ref="CT65:CU65"/>
    <mergeCell ref="CX65:CY65"/>
    <mergeCell ref="CZ65:DA65"/>
    <mergeCell ref="CT64:CU64"/>
    <mergeCell ref="CZ62:DA62"/>
    <mergeCell ref="CH60:CI60"/>
    <mergeCell ref="CL60:CM60"/>
    <mergeCell ref="CN60:CO60"/>
    <mergeCell ref="CR60:CS60"/>
    <mergeCell ref="CT60:CU60"/>
    <mergeCell ref="CZ58:DA58"/>
    <mergeCell ref="CF59:CG59"/>
    <mergeCell ref="CH59:CI59"/>
    <mergeCell ref="CL59:CM59"/>
    <mergeCell ref="CN59:CO59"/>
    <mergeCell ref="CR59:CS59"/>
    <mergeCell ref="CT59:CU59"/>
    <mergeCell ref="CX59:CY59"/>
    <mergeCell ref="CZ59:DA59"/>
    <mergeCell ref="CH58:CI58"/>
    <mergeCell ref="CL58:CM58"/>
    <mergeCell ref="CN58:CO58"/>
    <mergeCell ref="CR58:CS58"/>
    <mergeCell ref="CT58:CU58"/>
    <mergeCell ref="CZ60:DA60"/>
    <mergeCell ref="CF58:CG58"/>
    <mergeCell ref="CX58:CY58"/>
    <mergeCell ref="CX60:CY60"/>
    <mergeCell ref="CF60:CG60"/>
    <mergeCell ref="BT94:BU94"/>
    <mergeCell ref="BV94:BW94"/>
    <mergeCell ref="BZ94:CA94"/>
    <mergeCell ref="CB94:CC94"/>
    <mergeCell ref="BT95:BU95"/>
    <mergeCell ref="BV95:BW95"/>
    <mergeCell ref="BZ95:CA95"/>
    <mergeCell ref="CB95:CC95"/>
    <mergeCell ref="CB71:CC71"/>
    <mergeCell ref="CB72:CC72"/>
    <mergeCell ref="BT82:BU82"/>
    <mergeCell ref="BV82:BW82"/>
    <mergeCell ref="BZ82:CA82"/>
    <mergeCell ref="CB82:CC82"/>
    <mergeCell ref="BT83:BU83"/>
    <mergeCell ref="BV83:BW83"/>
    <mergeCell ref="BZ83:CA83"/>
    <mergeCell ref="CB83:CC83"/>
    <mergeCell ref="BP79:BQ79"/>
    <mergeCell ref="BT75:BU75"/>
    <mergeCell ref="BT70:BU70"/>
    <mergeCell ref="CB66:CC66"/>
    <mergeCell ref="BZ78:CA78"/>
    <mergeCell ref="BV78:BW78"/>
    <mergeCell ref="BT74:BU74"/>
    <mergeCell ref="BY73:CC73"/>
    <mergeCell ref="BS73:BW73"/>
    <mergeCell ref="BM73:BQ73"/>
    <mergeCell ref="BN74:BO74"/>
    <mergeCell ref="BP74:BQ74"/>
    <mergeCell ref="BT69:BU69"/>
    <mergeCell ref="BV69:BW69"/>
    <mergeCell ref="BV67:BW67"/>
    <mergeCell ref="BZ68:CA68"/>
    <mergeCell ref="BV75:BW75"/>
    <mergeCell ref="BZ75:CA75"/>
    <mergeCell ref="BV72:BW72"/>
    <mergeCell ref="BZ74:CA74"/>
    <mergeCell ref="BZ69:CA69"/>
    <mergeCell ref="BT71:BU71"/>
    <mergeCell ref="BV71:BW71"/>
    <mergeCell ref="BZ71:CA71"/>
    <mergeCell ref="BH79:BI79"/>
    <mergeCell ref="BJ79:BK79"/>
    <mergeCell ref="BJ74:BK74"/>
    <mergeCell ref="BJ70:BK70"/>
    <mergeCell ref="BT72:BU72"/>
    <mergeCell ref="CB78:CC78"/>
    <mergeCell ref="BT79:BU79"/>
    <mergeCell ref="BV79:BW79"/>
    <mergeCell ref="BZ79:CA79"/>
    <mergeCell ref="CB79:CC79"/>
    <mergeCell ref="BV76:BW76"/>
    <mergeCell ref="BZ76:CA76"/>
    <mergeCell ref="CB76:CC76"/>
    <mergeCell ref="BT77:BU77"/>
    <mergeCell ref="BV77:BW77"/>
    <mergeCell ref="BZ77:CA77"/>
    <mergeCell ref="CB77:CC77"/>
    <mergeCell ref="BT76:BU76"/>
    <mergeCell ref="BT78:BU78"/>
    <mergeCell ref="CB74:CC74"/>
    <mergeCell ref="CB75:CC75"/>
    <mergeCell ref="BV74:BW74"/>
    <mergeCell ref="BZ72:CA72"/>
    <mergeCell ref="BN79:BO79"/>
    <mergeCell ref="BN76:BO76"/>
    <mergeCell ref="BP76:BQ76"/>
    <mergeCell ref="BN62:BO62"/>
    <mergeCell ref="BP62:BQ62"/>
    <mergeCell ref="BV62:BW62"/>
    <mergeCell ref="BN61:BO61"/>
    <mergeCell ref="CB68:CC68"/>
    <mergeCell ref="BZ62:CA62"/>
    <mergeCell ref="BV64:BW64"/>
    <mergeCell ref="BZ64:CA64"/>
    <mergeCell ref="CB64:CC64"/>
    <mergeCell ref="BT65:BU65"/>
    <mergeCell ref="BV65:BW65"/>
    <mergeCell ref="BZ65:CA65"/>
    <mergeCell ref="CB65:CC65"/>
    <mergeCell ref="BT64:BU64"/>
    <mergeCell ref="BT66:BU66"/>
    <mergeCell ref="CB67:CC67"/>
    <mergeCell ref="BZ67:CA67"/>
    <mergeCell ref="BV70:BW70"/>
    <mergeCell ref="BZ70:CA70"/>
    <mergeCell ref="CB70:CC70"/>
    <mergeCell ref="BT67:BU67"/>
    <mergeCell ref="BT61:BU61"/>
    <mergeCell ref="BT80:BU80"/>
    <mergeCell ref="BT68:BU68"/>
    <mergeCell ref="BV58:BW58"/>
    <mergeCell ref="BZ58:CA58"/>
    <mergeCell ref="CB58:CC58"/>
    <mergeCell ref="BT59:BU59"/>
    <mergeCell ref="BV59:BW59"/>
    <mergeCell ref="BZ59:CA59"/>
    <mergeCell ref="CB59:CC59"/>
    <mergeCell ref="BT58:BU58"/>
    <mergeCell ref="BT60:BU60"/>
    <mergeCell ref="BV60:BW60"/>
    <mergeCell ref="BZ60:CA60"/>
    <mergeCell ref="CB60:CC60"/>
    <mergeCell ref="BV61:BW61"/>
    <mergeCell ref="BZ61:CA61"/>
    <mergeCell ref="CB61:CC61"/>
    <mergeCell ref="CB62:CC62"/>
    <mergeCell ref="BT63:BU63"/>
    <mergeCell ref="BV63:BW63"/>
    <mergeCell ref="BZ63:CA63"/>
    <mergeCell ref="CB63:CC63"/>
    <mergeCell ref="BT62:BU62"/>
    <mergeCell ref="BV68:BW68"/>
    <mergeCell ref="BH97:BI97"/>
    <mergeCell ref="BJ97:BK97"/>
    <mergeCell ref="BN97:BO97"/>
    <mergeCell ref="BH94:BI94"/>
    <mergeCell ref="BJ94:BK94"/>
    <mergeCell ref="BN94:BO94"/>
    <mergeCell ref="BH95:BI95"/>
    <mergeCell ref="BJ95:BK95"/>
    <mergeCell ref="BN95:BO95"/>
    <mergeCell ref="BH78:BI78"/>
    <mergeCell ref="BH80:BI80"/>
    <mergeCell ref="BN80:BO80"/>
    <mergeCell ref="BP80:BQ80"/>
    <mergeCell ref="CB69:CC69"/>
    <mergeCell ref="BV66:BW66"/>
    <mergeCell ref="BZ66:CA66"/>
    <mergeCell ref="BN77:BO77"/>
    <mergeCell ref="BJ58:BK58"/>
    <mergeCell ref="BN58:BO58"/>
    <mergeCell ref="BP58:BQ58"/>
    <mergeCell ref="BH59:BI59"/>
    <mergeCell ref="BJ59:BK59"/>
    <mergeCell ref="BN59:BO59"/>
    <mergeCell ref="BP59:BQ59"/>
    <mergeCell ref="BH58:BI58"/>
    <mergeCell ref="BH60:BI60"/>
    <mergeCell ref="BJ60:BK60"/>
    <mergeCell ref="BN60:BO60"/>
    <mergeCell ref="BP60:BQ60"/>
    <mergeCell ref="BH66:BI66"/>
    <mergeCell ref="BH68:BI68"/>
    <mergeCell ref="BB76:BC76"/>
    <mergeCell ref="BN82:BO82"/>
    <mergeCell ref="BP82:BQ82"/>
    <mergeCell ref="BH83:BI83"/>
    <mergeCell ref="BJ83:BK83"/>
    <mergeCell ref="BN83:BO83"/>
    <mergeCell ref="BP83:BQ83"/>
    <mergeCell ref="BN81:BO81"/>
    <mergeCell ref="BP81:BQ81"/>
    <mergeCell ref="BH81:BI81"/>
    <mergeCell ref="BJ81:BK81"/>
    <mergeCell ref="BH82:BI82"/>
    <mergeCell ref="BJ82:BK82"/>
    <mergeCell ref="BJ80:BK80"/>
    <mergeCell ref="BJ76:BK76"/>
    <mergeCell ref="BH77:BI77"/>
    <mergeCell ref="BJ77:BK77"/>
    <mergeCell ref="BN78:BO78"/>
    <mergeCell ref="BP78:BQ78"/>
    <mergeCell ref="BH76:BI76"/>
    <mergeCell ref="BJ78:BK78"/>
    <mergeCell ref="BP77:BQ77"/>
    <mergeCell ref="BN63:BO63"/>
    <mergeCell ref="BP63:BQ63"/>
    <mergeCell ref="AT64:AU64"/>
    <mergeCell ref="AV64:AW64"/>
    <mergeCell ref="AZ64:BA64"/>
    <mergeCell ref="BB64:BC64"/>
    <mergeCell ref="AT65:AU65"/>
    <mergeCell ref="AV65:AW65"/>
    <mergeCell ref="AZ65:BA65"/>
    <mergeCell ref="BB65:BC65"/>
    <mergeCell ref="BP64:BQ64"/>
    <mergeCell ref="BH65:BI65"/>
    <mergeCell ref="BJ65:BK65"/>
    <mergeCell ref="BN65:BO65"/>
    <mergeCell ref="BP65:BQ65"/>
    <mergeCell ref="BH64:BI64"/>
    <mergeCell ref="BH67:BI67"/>
    <mergeCell ref="BJ67:BK67"/>
    <mergeCell ref="BJ68:BK68"/>
    <mergeCell ref="BG73:BK73"/>
    <mergeCell ref="AZ69:BA69"/>
    <mergeCell ref="BB69:BC69"/>
    <mergeCell ref="AT75:AU75"/>
    <mergeCell ref="AV75:AW75"/>
    <mergeCell ref="AZ75:BA75"/>
    <mergeCell ref="BB75:BC75"/>
    <mergeCell ref="AT72:AU72"/>
    <mergeCell ref="BH70:BI70"/>
    <mergeCell ref="BH72:BI72"/>
    <mergeCell ref="BB74:BC74"/>
    <mergeCell ref="BN67:BO67"/>
    <mergeCell ref="BP67:BQ67"/>
    <mergeCell ref="BN64:BO64"/>
    <mergeCell ref="BP68:BQ68"/>
    <mergeCell ref="BJ64:BK64"/>
    <mergeCell ref="BN70:BO70"/>
    <mergeCell ref="BP70:BQ70"/>
    <mergeCell ref="BN72:BO72"/>
    <mergeCell ref="BP72:BQ72"/>
    <mergeCell ref="BJ66:BK66"/>
    <mergeCell ref="BH61:BI61"/>
    <mergeCell ref="BJ61:BK61"/>
    <mergeCell ref="BP61:BQ61"/>
    <mergeCell ref="BH62:BI62"/>
    <mergeCell ref="BJ62:BK62"/>
    <mergeCell ref="BH75:BI75"/>
    <mergeCell ref="BJ75:BK75"/>
    <mergeCell ref="BN75:BO75"/>
    <mergeCell ref="BP75:BQ75"/>
    <mergeCell ref="BJ72:BK72"/>
    <mergeCell ref="BH69:BI69"/>
    <mergeCell ref="BJ69:BK69"/>
    <mergeCell ref="BN69:BO69"/>
    <mergeCell ref="BP69:BQ69"/>
    <mergeCell ref="BH71:BI71"/>
    <mergeCell ref="BJ71:BK71"/>
    <mergeCell ref="BN71:BO71"/>
    <mergeCell ref="BP71:BQ71"/>
    <mergeCell ref="BH74:BI74"/>
    <mergeCell ref="BH63:BI63"/>
    <mergeCell ref="BJ63:BK63"/>
    <mergeCell ref="BN68:BO68"/>
    <mergeCell ref="BN66:BO66"/>
    <mergeCell ref="BP66:BQ66"/>
    <mergeCell ref="BB94:BC94"/>
    <mergeCell ref="AT95:AU95"/>
    <mergeCell ref="AV95:AW95"/>
    <mergeCell ref="AZ95:BA95"/>
    <mergeCell ref="BB95:BC95"/>
    <mergeCell ref="BB82:BC82"/>
    <mergeCell ref="AT60:AU60"/>
    <mergeCell ref="AV60:AW60"/>
    <mergeCell ref="AZ60:BA60"/>
    <mergeCell ref="BB60:BC60"/>
    <mergeCell ref="AT61:AU61"/>
    <mergeCell ref="AV61:AW61"/>
    <mergeCell ref="AZ61:BA61"/>
    <mergeCell ref="BB61:BC61"/>
    <mergeCell ref="AT63:AU63"/>
    <mergeCell ref="AV63:AW63"/>
    <mergeCell ref="AZ63:BA63"/>
    <mergeCell ref="BB63:BC63"/>
    <mergeCell ref="AT68:AU68"/>
    <mergeCell ref="AV68:AW68"/>
    <mergeCell ref="AZ68:BA68"/>
    <mergeCell ref="BB68:BC68"/>
    <mergeCell ref="AT69:AU69"/>
    <mergeCell ref="AV69:AW69"/>
    <mergeCell ref="AT76:AU76"/>
    <mergeCell ref="AV76:AW76"/>
    <mergeCell ref="AZ76:BA76"/>
    <mergeCell ref="AT58:AU58"/>
    <mergeCell ref="AV58:AW58"/>
    <mergeCell ref="AZ58:BA58"/>
    <mergeCell ref="BB58:BC58"/>
    <mergeCell ref="AT59:AU59"/>
    <mergeCell ref="AV59:AW59"/>
    <mergeCell ref="AZ59:BA59"/>
    <mergeCell ref="BB59:BC59"/>
    <mergeCell ref="AT62:AU62"/>
    <mergeCell ref="AV62:AW62"/>
    <mergeCell ref="AZ62:BA62"/>
    <mergeCell ref="BB62:BC62"/>
    <mergeCell ref="AY73:BC73"/>
    <mergeCell ref="AS73:AW73"/>
    <mergeCell ref="AT83:AU83"/>
    <mergeCell ref="AV83:AW83"/>
    <mergeCell ref="AZ83:BA83"/>
    <mergeCell ref="BB83:BC83"/>
    <mergeCell ref="AT70:AU70"/>
    <mergeCell ref="AV70:AW70"/>
    <mergeCell ref="AZ70:BA70"/>
    <mergeCell ref="BB70:BC70"/>
    <mergeCell ref="AT71:AU71"/>
    <mergeCell ref="AV71:AW71"/>
    <mergeCell ref="AZ71:BA71"/>
    <mergeCell ref="BB71:BC71"/>
    <mergeCell ref="BB81:BC81"/>
    <mergeCell ref="AT78:AU78"/>
    <mergeCell ref="AV78:AW78"/>
    <mergeCell ref="AZ78:BA78"/>
    <mergeCell ref="BB78:BC78"/>
    <mergeCell ref="BB79:BC79"/>
    <mergeCell ref="AT80:AU80"/>
    <mergeCell ref="AV80:AW80"/>
    <mergeCell ref="BB80:BC80"/>
    <mergeCell ref="AT82:AU82"/>
    <mergeCell ref="AV82:AW82"/>
    <mergeCell ref="AZ82:BA82"/>
    <mergeCell ref="AN76:AO76"/>
    <mergeCell ref="AP76:AQ76"/>
    <mergeCell ref="AN74:AO74"/>
    <mergeCell ref="AH80:AI80"/>
    <mergeCell ref="AJ80:AK80"/>
    <mergeCell ref="AP81:AQ81"/>
    <mergeCell ref="AP78:AQ78"/>
    <mergeCell ref="AP80:AQ80"/>
    <mergeCell ref="AP77:AQ77"/>
    <mergeCell ref="AH77:AI77"/>
    <mergeCell ref="AJ77:AK77"/>
    <mergeCell ref="AN77:AO77"/>
    <mergeCell ref="AN78:AO78"/>
    <mergeCell ref="AP74:AQ74"/>
    <mergeCell ref="AN75:AO75"/>
    <mergeCell ref="AP61:AQ61"/>
    <mergeCell ref="AH97:AI97"/>
    <mergeCell ref="AJ97:AK97"/>
    <mergeCell ref="AN97:AO97"/>
    <mergeCell ref="AP97:AQ97"/>
    <mergeCell ref="AH94:AI94"/>
    <mergeCell ref="AJ94:AK94"/>
    <mergeCell ref="AN94:AO94"/>
    <mergeCell ref="AP94:AQ94"/>
    <mergeCell ref="AH95:AI95"/>
    <mergeCell ref="AJ95:AK95"/>
    <mergeCell ref="AN95:AO95"/>
    <mergeCell ref="AP95:AQ95"/>
    <mergeCell ref="AH96:AI96"/>
    <mergeCell ref="AJ96:AK96"/>
    <mergeCell ref="AN96:AO96"/>
    <mergeCell ref="AP96:AQ96"/>
    <mergeCell ref="AP75:AQ75"/>
    <mergeCell ref="AH72:AI72"/>
    <mergeCell ref="AJ72:AK72"/>
    <mergeCell ref="AJ71:AK71"/>
    <mergeCell ref="AH81:AI81"/>
    <mergeCell ref="AJ81:AK81"/>
    <mergeCell ref="AN80:AO80"/>
    <mergeCell ref="AP82:AQ82"/>
    <mergeCell ref="AH58:AI58"/>
    <mergeCell ref="AJ58:AK58"/>
    <mergeCell ref="AN58:AO58"/>
    <mergeCell ref="AP58:AQ58"/>
    <mergeCell ref="AH59:AI59"/>
    <mergeCell ref="AJ59:AK59"/>
    <mergeCell ref="AN59:AO59"/>
    <mergeCell ref="AP59:AQ59"/>
    <mergeCell ref="AH68:AI68"/>
    <mergeCell ref="AJ68:AK68"/>
    <mergeCell ref="AN68:AO68"/>
    <mergeCell ref="AP68:AQ68"/>
    <mergeCell ref="AH64:AI64"/>
    <mergeCell ref="AJ64:AK64"/>
    <mergeCell ref="AN64:AO64"/>
    <mergeCell ref="AP64:AQ64"/>
    <mergeCell ref="AH65:AI65"/>
    <mergeCell ref="AH66:AI66"/>
    <mergeCell ref="AJ66:AK66"/>
    <mergeCell ref="AP67:AQ67"/>
    <mergeCell ref="AJ60:AK60"/>
    <mergeCell ref="AH61:AI61"/>
    <mergeCell ref="AJ61:AK61"/>
    <mergeCell ref="AV77:AW77"/>
    <mergeCell ref="AV79:AW79"/>
    <mergeCell ref="AZ79:BA79"/>
    <mergeCell ref="AT96:AU96"/>
    <mergeCell ref="AV96:AW96"/>
    <mergeCell ref="AZ96:BA96"/>
    <mergeCell ref="AH83:AI83"/>
    <mergeCell ref="AJ83:AK83"/>
    <mergeCell ref="AN83:AO83"/>
    <mergeCell ref="AP83:AQ83"/>
    <mergeCell ref="AH78:AI78"/>
    <mergeCell ref="AJ78:AK78"/>
    <mergeCell ref="AZ80:BA80"/>
    <mergeCell ref="AH79:AI79"/>
    <mergeCell ref="AJ79:AK79"/>
    <mergeCell ref="AT79:AU79"/>
    <mergeCell ref="AT81:AU81"/>
    <mergeCell ref="AV81:AW81"/>
    <mergeCell ref="AN79:AO79"/>
    <mergeCell ref="AZ81:BA81"/>
    <mergeCell ref="AJ82:AK82"/>
    <mergeCell ref="AN81:AO81"/>
    <mergeCell ref="AH82:AI82"/>
    <mergeCell ref="AN82:AO82"/>
    <mergeCell ref="AH62:AI62"/>
    <mergeCell ref="AJ62:AK62"/>
    <mergeCell ref="AN62:AO62"/>
    <mergeCell ref="AB67:AC67"/>
    <mergeCell ref="AD67:AE67"/>
    <mergeCell ref="AP79:AQ79"/>
    <mergeCell ref="AP70:AQ70"/>
    <mergeCell ref="AH71:AI71"/>
    <mergeCell ref="AB79:AC79"/>
    <mergeCell ref="AD79:AE79"/>
    <mergeCell ref="AB74:AC74"/>
    <mergeCell ref="AD74:AE74"/>
    <mergeCell ref="AB75:AC75"/>
    <mergeCell ref="AD75:AE75"/>
    <mergeCell ref="AH63:AI63"/>
    <mergeCell ref="AN69:AO69"/>
    <mergeCell ref="AB68:AC68"/>
    <mergeCell ref="AN63:AO63"/>
    <mergeCell ref="AP63:AQ63"/>
    <mergeCell ref="AN65:AO65"/>
    <mergeCell ref="AP65:AQ65"/>
    <mergeCell ref="AP62:AQ62"/>
    <mergeCell ref="AD76:AE76"/>
    <mergeCell ref="AH76:AI76"/>
    <mergeCell ref="AD78:AE78"/>
    <mergeCell ref="AB77:AC77"/>
    <mergeCell ref="AD77:AE77"/>
    <mergeCell ref="AJ65:AK65"/>
    <mergeCell ref="AH74:AI74"/>
    <mergeCell ref="AJ67:AK67"/>
    <mergeCell ref="AJ74:AK74"/>
    <mergeCell ref="X70:Y70"/>
    <mergeCell ref="AH69:AI69"/>
    <mergeCell ref="AJ69:AK69"/>
    <mergeCell ref="AD69:AE69"/>
    <mergeCell ref="AH70:AI70"/>
    <mergeCell ref="AH75:AI75"/>
    <mergeCell ref="AJ75:AK75"/>
    <mergeCell ref="X77:Y77"/>
    <mergeCell ref="AJ70:AK70"/>
    <mergeCell ref="AH67:AI67"/>
    <mergeCell ref="AD65:AE65"/>
    <mergeCell ref="AD66:AE66"/>
    <mergeCell ref="AJ76:AK76"/>
    <mergeCell ref="AB83:AC83"/>
    <mergeCell ref="AD83:AE83"/>
    <mergeCell ref="AB94:AC94"/>
    <mergeCell ref="V83:W83"/>
    <mergeCell ref="X71:Y71"/>
    <mergeCell ref="AB71:AC71"/>
    <mergeCell ref="X79:Y79"/>
    <mergeCell ref="AB82:AC82"/>
    <mergeCell ref="AD82:AE82"/>
    <mergeCell ref="AB76:AC76"/>
    <mergeCell ref="AB72:AC72"/>
    <mergeCell ref="AD72:AE72"/>
    <mergeCell ref="X72:Y72"/>
    <mergeCell ref="X81:Y81"/>
    <mergeCell ref="X74:Y74"/>
    <mergeCell ref="AB81:AC81"/>
    <mergeCell ref="AD81:AE81"/>
    <mergeCell ref="V71:W71"/>
    <mergeCell ref="X75:Y75"/>
    <mergeCell ref="AB80:AC80"/>
    <mergeCell ref="AD80:AE80"/>
    <mergeCell ref="X83:Y83"/>
    <mergeCell ref="X78:Y78"/>
    <mergeCell ref="AB78:AC78"/>
    <mergeCell ref="X98:Y98"/>
    <mergeCell ref="V98:W98"/>
    <mergeCell ref="X95:Y95"/>
    <mergeCell ref="AD94:AE94"/>
    <mergeCell ref="AB95:AC95"/>
    <mergeCell ref="AD95:AE95"/>
    <mergeCell ref="AB97:AC97"/>
    <mergeCell ref="V95:W95"/>
    <mergeCell ref="AD97:AE97"/>
    <mergeCell ref="AB96:AC96"/>
    <mergeCell ref="AD96:AE96"/>
    <mergeCell ref="X96:Y96"/>
    <mergeCell ref="V97:W97"/>
    <mergeCell ref="X97:Y97"/>
    <mergeCell ref="X94:Y94"/>
    <mergeCell ref="V94:W94"/>
    <mergeCell ref="AB98:AC98"/>
    <mergeCell ref="AD98:AE98"/>
    <mergeCell ref="X80:Y80"/>
    <mergeCell ref="X82:Y82"/>
    <mergeCell ref="R81:S81"/>
    <mergeCell ref="V76:W76"/>
    <mergeCell ref="V79:W79"/>
    <mergeCell ref="V82:W82"/>
    <mergeCell ref="P78:Q78"/>
    <mergeCell ref="R78:S78"/>
    <mergeCell ref="P79:Q79"/>
    <mergeCell ref="R79:S79"/>
    <mergeCell ref="P76:Q76"/>
    <mergeCell ref="R76:S76"/>
    <mergeCell ref="P80:Q80"/>
    <mergeCell ref="R80:S80"/>
    <mergeCell ref="P77:Q77"/>
    <mergeCell ref="V77:W77"/>
    <mergeCell ref="R77:S77"/>
    <mergeCell ref="V78:W78"/>
    <mergeCell ref="X76:Y76"/>
    <mergeCell ref="V81:W81"/>
    <mergeCell ref="AN67:AO67"/>
    <mergeCell ref="AN70:AO70"/>
    <mergeCell ref="AN72:AO72"/>
    <mergeCell ref="AT66:AU66"/>
    <mergeCell ref="AT67:AU67"/>
    <mergeCell ref="AV66:AW66"/>
    <mergeCell ref="AZ66:BA66"/>
    <mergeCell ref="AV67:AW67"/>
    <mergeCell ref="AZ67:BA67"/>
    <mergeCell ref="AN71:AO71"/>
    <mergeCell ref="AP71:AQ71"/>
    <mergeCell ref="AP72:AQ72"/>
    <mergeCell ref="AN66:AO66"/>
    <mergeCell ref="AP66:AQ66"/>
    <mergeCell ref="AP69:AQ69"/>
    <mergeCell ref="AD70:AE70"/>
    <mergeCell ref="AD71:AE71"/>
    <mergeCell ref="O73:S73"/>
    <mergeCell ref="P74:Q74"/>
    <mergeCell ref="R75:S75"/>
    <mergeCell ref="V75:W75"/>
    <mergeCell ref="P72:Q72"/>
    <mergeCell ref="R72:S72"/>
    <mergeCell ref="V72:W72"/>
    <mergeCell ref="P75:Q75"/>
    <mergeCell ref="R74:S74"/>
    <mergeCell ref="V74:W74"/>
    <mergeCell ref="AB70:AC70"/>
    <mergeCell ref="AN60:AO60"/>
    <mergeCell ref="AP60:AQ60"/>
    <mergeCell ref="AN61:AO61"/>
    <mergeCell ref="L64:M64"/>
    <mergeCell ref="L66:M66"/>
    <mergeCell ref="L68:M68"/>
    <mergeCell ref="R56:S56"/>
    <mergeCell ref="T56:U56"/>
    <mergeCell ref="T65:U65"/>
    <mergeCell ref="T64:U64"/>
    <mergeCell ref="T63:U63"/>
    <mergeCell ref="T62:U62"/>
    <mergeCell ref="T61:U61"/>
    <mergeCell ref="T60:U60"/>
    <mergeCell ref="T59:U59"/>
    <mergeCell ref="T58:U58"/>
    <mergeCell ref="AB64:AC64"/>
    <mergeCell ref="L60:M60"/>
    <mergeCell ref="L61:M61"/>
    <mergeCell ref="L62:M62"/>
    <mergeCell ref="R60:S60"/>
    <mergeCell ref="R61:S61"/>
    <mergeCell ref="R62:S62"/>
    <mergeCell ref="R63:S63"/>
    <mergeCell ref="AM73:AQ73"/>
    <mergeCell ref="V69:W69"/>
    <mergeCell ref="I71:K71"/>
    <mergeCell ref="I70:K70"/>
    <mergeCell ref="J97:K97"/>
    <mergeCell ref="L97:M97"/>
    <mergeCell ref="V96:W96"/>
    <mergeCell ref="L95:M95"/>
    <mergeCell ref="L77:M77"/>
    <mergeCell ref="J77:K77"/>
    <mergeCell ref="L94:M94"/>
    <mergeCell ref="J80:K80"/>
    <mergeCell ref="L80:M80"/>
    <mergeCell ref="P82:Q82"/>
    <mergeCell ref="R82:S82"/>
    <mergeCell ref="P83:Q83"/>
    <mergeCell ref="R83:S83"/>
    <mergeCell ref="P81:Q81"/>
    <mergeCell ref="V80:W80"/>
    <mergeCell ref="L70:M70"/>
    <mergeCell ref="J69:K69"/>
    <mergeCell ref="L69:M69"/>
    <mergeCell ref="J76:K76"/>
    <mergeCell ref="L76:M76"/>
    <mergeCell ref="R65:S65"/>
    <mergeCell ref="R66:S66"/>
    <mergeCell ref="R68:S68"/>
    <mergeCell ref="R67:S67"/>
    <mergeCell ref="P71:Q71"/>
    <mergeCell ref="R71:S71"/>
    <mergeCell ref="V70:W70"/>
    <mergeCell ref="J98:K98"/>
    <mergeCell ref="L98:M98"/>
    <mergeCell ref="L96:M96"/>
    <mergeCell ref="J96:K96"/>
    <mergeCell ref="J95:K95"/>
    <mergeCell ref="R69:S69"/>
    <mergeCell ref="R70:S70"/>
    <mergeCell ref="P98:Q98"/>
    <mergeCell ref="R98:S98"/>
    <mergeCell ref="P96:Q96"/>
    <mergeCell ref="R96:S96"/>
    <mergeCell ref="P94:Q94"/>
    <mergeCell ref="R94:S94"/>
    <mergeCell ref="P95:Q95"/>
    <mergeCell ref="R95:S95"/>
    <mergeCell ref="C56:F56"/>
    <mergeCell ref="C57:F57"/>
    <mergeCell ref="C94:F94"/>
    <mergeCell ref="J68:K68"/>
    <mergeCell ref="C59:C74"/>
    <mergeCell ref="J58:K58"/>
    <mergeCell ref="J59:K59"/>
    <mergeCell ref="C75:C82"/>
    <mergeCell ref="I73:M73"/>
    <mergeCell ref="L65:M65"/>
    <mergeCell ref="J94:K94"/>
    <mergeCell ref="J78:K78"/>
    <mergeCell ref="L78:M78"/>
    <mergeCell ref="J79:K79"/>
    <mergeCell ref="L79:M79"/>
    <mergeCell ref="A88:E88"/>
    <mergeCell ref="A90:E90"/>
    <mergeCell ref="L75:M75"/>
    <mergeCell ref="J81:K81"/>
    <mergeCell ref="L81:M81"/>
    <mergeCell ref="J82:K82"/>
    <mergeCell ref="L82:M82"/>
    <mergeCell ref="J83:K83"/>
    <mergeCell ref="L83:M83"/>
    <mergeCell ref="L58:M58"/>
    <mergeCell ref="AB62:AC62"/>
    <mergeCell ref="AD62:AE62"/>
    <mergeCell ref="AB63:AC63"/>
    <mergeCell ref="AD68:AE68"/>
    <mergeCell ref="AB69:AC69"/>
    <mergeCell ref="J74:K74"/>
    <mergeCell ref="L74:M74"/>
    <mergeCell ref="J75:K75"/>
    <mergeCell ref="J63:K63"/>
    <mergeCell ref="R64:S64"/>
    <mergeCell ref="AB65:AC65"/>
    <mergeCell ref="AD60:AE60"/>
    <mergeCell ref="AB61:AC61"/>
    <mergeCell ref="AD61:AE61"/>
    <mergeCell ref="AD63:AE63"/>
    <mergeCell ref="AD64:AE64"/>
    <mergeCell ref="J64:K64"/>
    <mergeCell ref="J66:K66"/>
    <mergeCell ref="J67:K67"/>
    <mergeCell ref="R58:S58"/>
    <mergeCell ref="R59:S59"/>
    <mergeCell ref="L67:M67"/>
    <mergeCell ref="J65:K65"/>
    <mergeCell ref="P97:Q97"/>
    <mergeCell ref="R97:S97"/>
    <mergeCell ref="B2:F2"/>
    <mergeCell ref="D1:F1"/>
    <mergeCell ref="E3:F3"/>
    <mergeCell ref="T66:U66"/>
    <mergeCell ref="U73:Y73"/>
    <mergeCell ref="AA73:AE73"/>
    <mergeCell ref="AG73:AK73"/>
    <mergeCell ref="L63:M63"/>
    <mergeCell ref="AJ63:AK63"/>
    <mergeCell ref="AH60:AI60"/>
    <mergeCell ref="J72:K72"/>
    <mergeCell ref="L72:M72"/>
    <mergeCell ref="L71:M71"/>
    <mergeCell ref="J60:K60"/>
    <mergeCell ref="J61:K61"/>
    <mergeCell ref="J62:K62"/>
    <mergeCell ref="AB60:AC60"/>
    <mergeCell ref="AB66:AC66"/>
    <mergeCell ref="AB58:AC58"/>
    <mergeCell ref="AD58:AE58"/>
    <mergeCell ref="AB59:AC59"/>
    <mergeCell ref="AD59:AE59"/>
  </mergeCells>
  <hyperlinks>
    <hyperlink ref="C24" r:id="rId1"/>
    <hyperlink ref="A27" r:id="rId2"/>
    <hyperlink ref="B2" r:id="rId3"/>
    <hyperlink ref="D1:F1" r:id="rId4" display="© 2015 T. Mutter - Alle-meine-Vorlagen.de"/>
  </hyperlinks>
  <pageMargins left="0.7" right="0.7" top="0.78740157499999996" bottom="0.78740157499999996" header="0.3" footer="0.3"/>
  <pageSetup paperSize="9" orientation="portrait" r:id="rId5"/>
  <ignoredErrors>
    <ignoredError sqref="I76" formula="1"/>
    <ignoredError sqref="CW76:CW82" unlockedFormula="1"/>
  </ignoredErrors>
  <drawing r:id="rId6"/>
  <tableParts count="2">
    <tablePart r:id="rId7"/>
    <tablePart r:id="rId8"/>
  </tableParts>
  <extLst>
    <ext xmlns:x14="http://schemas.microsoft.com/office/spreadsheetml/2009/9/main" uri="{78C0D931-6437-407d-A8EE-F0AAD7539E65}">
      <x14:conditionalFormattings>
        <x14:conditionalFormatting xmlns:xm="http://schemas.microsoft.com/office/excel/2006/main">
          <x14:cfRule type="expression" priority="4529" id="{85B85721-A46E-4126-8D1B-13D70AEB485E}">
            <xm:f>IF($D$59:$D$82=Kalender!$B$10:$B$81,$E$59:$E$82,"")</xm:f>
            <x14:dxf/>
          </x14:cfRule>
          <xm:sqref>E108</xm:sqref>
        </x14:conditionalFormatting>
        <x14:conditionalFormatting xmlns:xm="http://schemas.microsoft.com/office/excel/2006/main">
          <x14:cfRule type="expression" priority="350473" id="{D6A4A571-C75B-48AB-83C0-DF1E392BA580}">
            <xm:f>IF(Kalender!$CM$166=""," -",Kalender!$CM$166)</xm:f>
            <x14:dxf/>
          </x14:cfRule>
          <xm:sqref>H123:H124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C3:G19"/>
  <sheetViews>
    <sheetView workbookViewId="0">
      <selection activeCell="E16" sqref="E16"/>
    </sheetView>
  </sheetViews>
  <sheetFormatPr baseColWidth="10" defaultRowHeight="15" x14ac:dyDescent="0.25"/>
  <cols>
    <col min="3" max="3" width="31" customWidth="1"/>
    <col min="4" max="4" width="27.5703125" customWidth="1"/>
    <col min="5" max="5" width="24.7109375" customWidth="1"/>
    <col min="7" max="7" width="10.5703125" bestFit="1" customWidth="1"/>
  </cols>
  <sheetData>
    <row r="3" spans="3:7" x14ac:dyDescent="0.25">
      <c r="C3" s="4"/>
      <c r="D3" s="3"/>
      <c r="E3" s="3"/>
      <c r="F3" s="3"/>
      <c r="G3" s="3"/>
    </row>
    <row r="4" spans="3:7" x14ac:dyDescent="0.25">
      <c r="C4" s="4"/>
      <c r="D4" s="3"/>
      <c r="E4" s="3"/>
      <c r="F4" s="3"/>
      <c r="G4" s="3"/>
    </row>
    <row r="5" spans="3:7" x14ac:dyDescent="0.25">
      <c r="C5" s="4"/>
      <c r="D5" s="3"/>
      <c r="E5" s="3"/>
      <c r="F5" s="3"/>
      <c r="G5" s="3"/>
    </row>
    <row r="6" spans="3:7" x14ac:dyDescent="0.25">
      <c r="C6" s="4"/>
      <c r="D6" s="3"/>
      <c r="E6" s="3"/>
      <c r="F6" s="3"/>
      <c r="G6" s="3"/>
    </row>
    <row r="7" spans="3:7" x14ac:dyDescent="0.25">
      <c r="C7" s="4"/>
      <c r="D7" s="3"/>
      <c r="E7" s="3"/>
      <c r="F7" s="3"/>
      <c r="G7" s="3"/>
    </row>
    <row r="8" spans="3:7" x14ac:dyDescent="0.25">
      <c r="C8" s="4"/>
      <c r="D8" s="3"/>
      <c r="E8" s="3"/>
      <c r="F8" s="3"/>
      <c r="G8" s="3"/>
    </row>
    <row r="9" spans="3:7" x14ac:dyDescent="0.25">
      <c r="C9" s="4"/>
      <c r="D9" s="3"/>
      <c r="E9" s="3"/>
      <c r="F9" s="3"/>
      <c r="G9" s="3"/>
    </row>
    <row r="10" spans="3:7" x14ac:dyDescent="0.25">
      <c r="C10" s="4"/>
      <c r="D10" s="3"/>
      <c r="E10" s="3"/>
      <c r="F10" s="3"/>
      <c r="G10" s="3"/>
    </row>
    <row r="11" spans="3:7" x14ac:dyDescent="0.25">
      <c r="C11" s="4"/>
      <c r="D11" s="3"/>
      <c r="E11" s="3"/>
      <c r="F11" s="3"/>
      <c r="G11" s="3"/>
    </row>
    <row r="12" spans="3:7" x14ac:dyDescent="0.25">
      <c r="C12" s="4"/>
      <c r="D12" s="3"/>
      <c r="E12" s="3"/>
      <c r="F12" s="3"/>
      <c r="G12" s="3"/>
    </row>
    <row r="13" spans="3:7" x14ac:dyDescent="0.25">
      <c r="C13" s="4"/>
      <c r="D13" s="3"/>
      <c r="E13" s="3"/>
      <c r="F13" s="3"/>
      <c r="G13" s="3"/>
    </row>
    <row r="14" spans="3:7" x14ac:dyDescent="0.25">
      <c r="C14" s="4"/>
      <c r="D14" s="3"/>
      <c r="E14" s="3"/>
      <c r="F14" s="3"/>
      <c r="G14" s="3"/>
    </row>
    <row r="15" spans="3:7" x14ac:dyDescent="0.25">
      <c r="C15" s="4"/>
      <c r="D15" s="3"/>
      <c r="E15" s="3"/>
      <c r="F15" s="3"/>
      <c r="G15" s="3"/>
    </row>
    <row r="16" spans="3:7" x14ac:dyDescent="0.25">
      <c r="C16" s="4"/>
      <c r="D16" s="3"/>
      <c r="E16" s="3"/>
      <c r="F16" s="3"/>
      <c r="G16" s="3"/>
    </row>
    <row r="17" spans="3:7" x14ac:dyDescent="0.25">
      <c r="C17" s="4"/>
      <c r="D17" s="3"/>
      <c r="E17" s="3"/>
      <c r="F17" s="3"/>
      <c r="G17" s="3"/>
    </row>
    <row r="18" spans="3:7" x14ac:dyDescent="0.25">
      <c r="C18" s="4"/>
      <c r="D18" s="3"/>
      <c r="E18" s="3"/>
      <c r="F18" s="3"/>
      <c r="G18" s="3"/>
    </row>
    <row r="19" spans="3:7" x14ac:dyDescent="0.25">
      <c r="C19" s="4"/>
      <c r="D19" s="3"/>
      <c r="E19" s="3"/>
      <c r="F19" s="3"/>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Kalender</vt:lpstr>
      <vt:lpstr>Einstellungen</vt:lpstr>
      <vt:lpstr>Tabelle3</vt:lpstr>
      <vt:lpstr>Kalender!Druckbereich</vt:lpstr>
      <vt:lpstr>Kalenderjahr</vt:lpstr>
      <vt:lpstr>Ostersonntag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AMV-Jahreskalender 2016</dc:title>
  <dc:creator>tm</dc:creator>
  <cp:keywords>Kalender</cp:keywords>
  <cp:lastModifiedBy>TM</cp:lastModifiedBy>
  <cp:lastPrinted>2016-06-19T17:29:46Z</cp:lastPrinted>
  <dcterms:created xsi:type="dcterms:W3CDTF">2015-09-06T19:11:03Z</dcterms:created>
  <dcterms:modified xsi:type="dcterms:W3CDTF">2016-12-28T14:45:14Z</dcterms:modified>
</cp:coreProperties>
</file>